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eLivro" hidePivotFieldList="1" defaultThemeVersion="124226"/>
  <workbookProtection workbookPassword="DC9F" lockStructure="1"/>
  <bookViews>
    <workbookView xWindow="0" yWindow="0" windowWidth="18135" windowHeight="9255" activeTab="6"/>
  </bookViews>
  <sheets>
    <sheet name="Início" sheetId="1" r:id="rId1"/>
    <sheet name="Q1" sheetId="2" r:id="rId2"/>
    <sheet name="Q2" sheetId="3" r:id="rId3"/>
    <sheet name="Q3" sheetId="4" r:id="rId4"/>
    <sheet name="Q4" sheetId="19" r:id="rId5"/>
    <sheet name="Q5" sheetId="23" r:id="rId6"/>
    <sheet name="Q6" sheetId="24" r:id="rId7"/>
    <sheet name="Q7" sheetId="9" r:id="rId8"/>
  </sheets>
  <externalReferences>
    <externalReference r:id="rId9"/>
    <externalReference r:id="rId10"/>
  </externalReferences>
  <definedNames>
    <definedName name="a__Taxa_de_repetência_por_ano_de_escolaridade_ciclo" localSheetId="4">#REF!</definedName>
    <definedName name="a__Taxa_de_repetência_por_ano_de_escolaridade_ciclo" localSheetId="6">#REF!</definedName>
    <definedName name="a__Taxa_de_repetência_por_ano_de_escolaridade_ciclo">#REF!</definedName>
    <definedName name="_xlnm.Print_Area" localSheetId="0">Início!$A$1:$H$46</definedName>
    <definedName name="_xlnm.Print_Area" localSheetId="1">'Q1'!$A$1:$S$63,'Q1'!$A$65:$S$108</definedName>
    <definedName name="_xlnm.Print_Area" localSheetId="2">'Q2'!$A$1:$I$24</definedName>
    <definedName name="_xlnm.Print_Area" localSheetId="3">'Q3'!$A$1:$I$30</definedName>
    <definedName name="_xlnm.Print_Area" localSheetId="5">'Q5'!$A$1:$X$48</definedName>
    <definedName name="_xlnm.Print_Area" localSheetId="6">'Q6'!$A$1:$L$37</definedName>
    <definedName name="b" localSheetId="6">'[1]5_Metas'!#REF!</definedName>
    <definedName name="b">'[1]5_Metas'!#REF!</definedName>
    <definedName name="b_" localSheetId="4">'[1]5_Metas'!#REF!</definedName>
    <definedName name="b_" localSheetId="6">'[1]5_Metas'!#REF!</definedName>
    <definedName name="b_">'[1]5_Metas'!#REF!</definedName>
    <definedName name="b__Resultados_nas_provas_de_aferição_e_exames_nacionais___Língua_Portuguesa_e_Matemática" localSheetId="4">'[2]5_Metas'!#REF!</definedName>
    <definedName name="b__Resultados_nas_provas_de_aferição_e_exames_nacionais___Língua_Portuguesa_e_Matemática" localSheetId="6">'[2]5_Metas'!#REF!</definedName>
    <definedName name="b__Resultados_nas_provas_de_aferição_e_exames_nacionais___Língua_Portuguesa_e_Matemática">'[2]5_Metas'!#REF!</definedName>
    <definedName name="c__Taxa_de_abandono_por_ciclo" localSheetId="4">'[2]5_Metas'!#REF!</definedName>
    <definedName name="c__Taxa_de_abandono_por_ciclo" localSheetId="5">'[2]5_Metas'!#REF!</definedName>
    <definedName name="c__Taxa_de_abandono_por_ciclo" localSheetId="6">'[2]5_Metas'!#REF!</definedName>
    <definedName name="c__Taxa_de_abandono_por_ciclo">'[2]5_Metas'!#REF!</definedName>
    <definedName name="d__Taxa_de_absentismo_por_ciclo" localSheetId="4">'[2]5_Metas'!#REF!</definedName>
    <definedName name="d__Taxa_de_absentismo_por_ciclo" localSheetId="6">'[2]5_Metas'!#REF!</definedName>
    <definedName name="d__Taxa_de_absentismo_por_ciclo">'[2]5_Metas'!#REF!</definedName>
    <definedName name="e__Indisciplina" localSheetId="4">'[2]5_Metas'!#REF!</definedName>
    <definedName name="e__Indisciplina" localSheetId="6">'[2]5_Metas'!#REF!</definedName>
    <definedName name="e__Indisciplina">'[2]5_Metas'!#REF!</definedName>
    <definedName name="FUE_31JUL2015">#REF!</definedName>
    <definedName name="G" localSheetId="4">#REF!</definedName>
    <definedName name="G" localSheetId="6">#REF!</definedName>
    <definedName name="G">#REF!</definedName>
    <definedName name="GG" localSheetId="4">#REF!</definedName>
    <definedName name="GG" localSheetId="6">#REF!</definedName>
    <definedName name="GG">#REF!</definedName>
    <definedName name="GGG" localSheetId="4">#REF!</definedName>
    <definedName name="GGG" localSheetId="6">#REF!</definedName>
    <definedName name="GGG">#REF!</definedName>
    <definedName name="GGGG" localSheetId="4">#REF!</definedName>
    <definedName name="GGGG" localSheetId="6">#REF!</definedName>
    <definedName name="GGGG">#REF!</definedName>
    <definedName name="GI" localSheetId="4">#REF!</definedName>
    <definedName name="GI" localSheetId="6">#REF!</definedName>
    <definedName name="GI">#REF!</definedName>
    <definedName name="GII" localSheetId="4">#REF!</definedName>
    <definedName name="GII" localSheetId="6">#REF!</definedName>
    <definedName name="GII">#REF!</definedName>
    <definedName name="GIII" localSheetId="4">#REF!</definedName>
    <definedName name="GIII" localSheetId="6">#REF!</definedName>
    <definedName name="GIII">#REF!</definedName>
    <definedName name="GIIII" localSheetId="4">#REF!</definedName>
    <definedName name="GIIII" localSheetId="6">#REF!</definedName>
    <definedName name="GIIII">#REF!</definedName>
    <definedName name="H" localSheetId="4">'[2]5_Metas'!#REF!</definedName>
    <definedName name="H" localSheetId="6">'[2]5_Metas'!#REF!</definedName>
    <definedName name="H">'[2]5_Metas'!#REF!</definedName>
    <definedName name="o" localSheetId="4">'[2]5_Metas'!#REF!</definedName>
    <definedName name="o" localSheetId="6">'[2]5_Metas'!#REF!</definedName>
    <definedName name="o">'[2]5_Metas'!#REF!</definedName>
    <definedName name="Q3_2" localSheetId="4">#REF!</definedName>
    <definedName name="Q3_2" localSheetId="6">#REF!</definedName>
    <definedName name="Q3_2">#REF!</definedName>
    <definedName name="_xlnm.Print_Titles" localSheetId="4">'Q4'!$B:$B,'Q4'!$6:$6</definedName>
    <definedName name="_xlnm.Print_Titles" localSheetId="5">'Q5'!$9:$12</definedName>
  </definedNames>
  <calcPr calcId="145621"/>
</workbook>
</file>

<file path=xl/calcChain.xml><?xml version="1.0" encoding="utf-8"?>
<calcChain xmlns="http://schemas.openxmlformats.org/spreadsheetml/2006/main">
  <c r="N92" i="2" l="1"/>
  <c r="N93" i="2"/>
  <c r="N94" i="2"/>
  <c r="N95" i="2"/>
  <c r="N96" i="2"/>
  <c r="N97" i="2"/>
  <c r="N98" i="2"/>
  <c r="N99" i="2"/>
  <c r="N100" i="2"/>
  <c r="N101" i="2"/>
  <c r="N102" i="2"/>
  <c r="N91" i="2"/>
  <c r="L92" i="2"/>
  <c r="L93" i="2"/>
  <c r="L94" i="2"/>
  <c r="L95" i="2"/>
  <c r="L96" i="2"/>
  <c r="L97" i="2"/>
  <c r="L98" i="2"/>
  <c r="L99" i="2"/>
  <c r="L100" i="2"/>
  <c r="L101" i="2"/>
  <c r="L102" i="2"/>
  <c r="L91" i="2"/>
  <c r="J92" i="2"/>
  <c r="J93" i="2"/>
  <c r="O93" i="2" s="1"/>
  <c r="J94" i="2"/>
  <c r="J95" i="2"/>
  <c r="O95" i="2" s="1"/>
  <c r="J96" i="2"/>
  <c r="J97" i="2"/>
  <c r="O97" i="2" s="1"/>
  <c r="J98" i="2"/>
  <c r="J99" i="2"/>
  <c r="O99" i="2" s="1"/>
  <c r="J100" i="2"/>
  <c r="J101" i="2"/>
  <c r="J102" i="2"/>
  <c r="J91" i="2"/>
  <c r="L18" i="24"/>
  <c r="G33" i="24"/>
  <c r="G25" i="24"/>
  <c r="G24" i="24"/>
  <c r="G23" i="24"/>
  <c r="G22" i="24"/>
  <c r="W40" i="2"/>
  <c r="W58" i="2" s="1"/>
  <c r="W59" i="2" s="1"/>
  <c r="W60" i="2" s="1"/>
  <c r="W78" i="2" s="1"/>
  <c r="W79" i="2" s="1"/>
  <c r="W80" i="2" s="1"/>
  <c r="V40" i="2"/>
  <c r="V58" i="2" s="1"/>
  <c r="V59" i="2" s="1"/>
  <c r="V60" i="2" s="1"/>
  <c r="V78" i="2" s="1"/>
  <c r="V79" i="2" s="1"/>
  <c r="V80" i="2" s="1"/>
  <c r="W33" i="2"/>
  <c r="W50" i="2" s="1"/>
  <c r="W51" i="2" s="1"/>
  <c r="W52" i="2" s="1"/>
  <c r="W70" i="2" s="1"/>
  <c r="W71" i="2" s="1"/>
  <c r="W72" i="2" s="1"/>
  <c r="V33" i="2"/>
  <c r="V50" i="2"/>
  <c r="V51" i="2" s="1"/>
  <c r="V52" i="2" s="1"/>
  <c r="V70" i="2" s="1"/>
  <c r="V71" i="2" s="1"/>
  <c r="V72" i="2" s="1"/>
  <c r="U11" i="2"/>
  <c r="U12" i="2" s="1"/>
  <c r="U13" i="2" s="1"/>
  <c r="U32" i="2" s="1"/>
  <c r="U33" i="2" s="1"/>
  <c r="U50" i="2" s="1"/>
  <c r="U51" i="2" s="1"/>
  <c r="U52" i="2" s="1"/>
  <c r="U70" i="2" s="1"/>
  <c r="U71" i="2" s="1"/>
  <c r="U72" i="2" s="1"/>
  <c r="T19" i="2" s="1"/>
  <c r="T11" i="2"/>
  <c r="T12" i="2" s="1"/>
  <c r="T13" i="2" s="1"/>
  <c r="T32" i="2" s="1"/>
  <c r="T33" i="2" s="1"/>
  <c r="T50" i="2" s="1"/>
  <c r="T51" i="2" s="1"/>
  <c r="T52" i="2" s="1"/>
  <c r="T70" i="2" s="1"/>
  <c r="T71" i="2" s="1"/>
  <c r="T72" i="2" s="1"/>
  <c r="G32" i="24"/>
  <c r="G31" i="24"/>
  <c r="G30" i="24"/>
  <c r="G29" i="24"/>
  <c r="G28" i="24"/>
  <c r="G27" i="24"/>
  <c r="G26" i="24"/>
  <c r="X5" i="23"/>
  <c r="T1" i="2"/>
  <c r="H101" i="2"/>
  <c r="H102" i="2"/>
  <c r="O102" i="2" s="1"/>
  <c r="H94" i="2"/>
  <c r="O94" i="2" s="1"/>
  <c r="H95" i="2"/>
  <c r="H96" i="2"/>
  <c r="O96" i="2" s="1"/>
  <c r="H97" i="2"/>
  <c r="H98" i="2"/>
  <c r="O98" i="2" s="1"/>
  <c r="H99" i="2"/>
  <c r="H100" i="2"/>
  <c r="O100" i="2" s="1"/>
  <c r="H93" i="2"/>
  <c r="H92" i="2"/>
  <c r="O92" i="2" s="1"/>
  <c r="H91" i="2"/>
  <c r="O91" i="2"/>
  <c r="F14" i="23"/>
  <c r="H14" i="23"/>
  <c r="J14" i="23"/>
  <c r="L14" i="23"/>
  <c r="N14" i="23"/>
  <c r="O14" i="23"/>
  <c r="P14" i="23"/>
  <c r="F15" i="23"/>
  <c r="H15" i="23"/>
  <c r="J15" i="23"/>
  <c r="L15" i="23"/>
  <c r="N15" i="23"/>
  <c r="O15" i="23"/>
  <c r="P15" i="23"/>
  <c r="F16" i="23"/>
  <c r="H16" i="23"/>
  <c r="J16" i="23"/>
  <c r="L16" i="23"/>
  <c r="N16" i="23"/>
  <c r="O16" i="23"/>
  <c r="P16" i="23"/>
  <c r="F17" i="23"/>
  <c r="H17" i="23"/>
  <c r="J17" i="23"/>
  <c r="L17" i="23"/>
  <c r="N17" i="23"/>
  <c r="O17" i="23"/>
  <c r="P17" i="23"/>
  <c r="F18" i="23"/>
  <c r="H18" i="23"/>
  <c r="J18" i="23"/>
  <c r="L18" i="23"/>
  <c r="N18" i="23"/>
  <c r="O18" i="23"/>
  <c r="P18" i="23"/>
  <c r="F19" i="23"/>
  <c r="H19" i="23"/>
  <c r="J19" i="23"/>
  <c r="L19" i="23"/>
  <c r="N19" i="23"/>
  <c r="O19" i="23"/>
  <c r="P19" i="23"/>
  <c r="F20" i="23"/>
  <c r="H20" i="23"/>
  <c r="J20" i="23"/>
  <c r="L20" i="23"/>
  <c r="N20" i="23"/>
  <c r="O20" i="23"/>
  <c r="P20" i="23"/>
  <c r="F21" i="23"/>
  <c r="H21" i="23"/>
  <c r="J21" i="23"/>
  <c r="L21" i="23"/>
  <c r="N21" i="23"/>
  <c r="O21" i="23"/>
  <c r="P21" i="23"/>
  <c r="F22" i="23"/>
  <c r="H22" i="23"/>
  <c r="J22" i="23"/>
  <c r="L22" i="23"/>
  <c r="N22" i="23"/>
  <c r="O22" i="23"/>
  <c r="P22" i="23"/>
  <c r="F23" i="23"/>
  <c r="H23" i="23"/>
  <c r="J23" i="23"/>
  <c r="L23" i="23"/>
  <c r="N23" i="23"/>
  <c r="O23" i="23"/>
  <c r="P23" i="23"/>
  <c r="F24" i="23"/>
  <c r="H24" i="23"/>
  <c r="J24" i="23"/>
  <c r="L24" i="23"/>
  <c r="N24" i="23"/>
  <c r="O24" i="23"/>
  <c r="P24" i="23"/>
  <c r="F25" i="23"/>
  <c r="H25" i="23"/>
  <c r="J25" i="23"/>
  <c r="L25" i="23"/>
  <c r="N25" i="23"/>
  <c r="O25" i="23"/>
  <c r="P25" i="23"/>
  <c r="F26" i="23"/>
  <c r="H26" i="23"/>
  <c r="J26" i="23"/>
  <c r="L26" i="23"/>
  <c r="N26" i="23"/>
  <c r="O26" i="23"/>
  <c r="P26" i="23"/>
  <c r="F27" i="23"/>
  <c r="H27" i="23"/>
  <c r="J27" i="23"/>
  <c r="L27" i="23"/>
  <c r="N27" i="23"/>
  <c r="O27" i="23"/>
  <c r="P27" i="23"/>
  <c r="F28" i="23"/>
  <c r="H28" i="23"/>
  <c r="J28" i="23"/>
  <c r="L28" i="23"/>
  <c r="N28" i="23"/>
  <c r="O28" i="23"/>
  <c r="P28" i="23"/>
  <c r="F29" i="23"/>
  <c r="H29" i="23"/>
  <c r="J29" i="23"/>
  <c r="L29" i="23"/>
  <c r="N29" i="23"/>
  <c r="O29" i="23"/>
  <c r="P29" i="23"/>
  <c r="F30" i="23"/>
  <c r="H30" i="23"/>
  <c r="J30" i="23"/>
  <c r="L30" i="23"/>
  <c r="N30" i="23"/>
  <c r="O30" i="23"/>
  <c r="P30" i="23"/>
  <c r="F31" i="23"/>
  <c r="H31" i="23"/>
  <c r="J31" i="23"/>
  <c r="L31" i="23"/>
  <c r="N31" i="23"/>
  <c r="O31" i="23"/>
  <c r="P31" i="23"/>
  <c r="F32" i="23"/>
  <c r="H32" i="23"/>
  <c r="J32" i="23"/>
  <c r="L32" i="23"/>
  <c r="N32" i="23"/>
  <c r="O32" i="23"/>
  <c r="P32" i="23"/>
  <c r="F33" i="23"/>
  <c r="H33" i="23"/>
  <c r="J33" i="23"/>
  <c r="L33" i="23"/>
  <c r="N33" i="23"/>
  <c r="O33" i="23"/>
  <c r="P33" i="23"/>
  <c r="F34" i="23"/>
  <c r="H34" i="23"/>
  <c r="J34" i="23"/>
  <c r="L34" i="23"/>
  <c r="N34" i="23"/>
  <c r="O34" i="23"/>
  <c r="P34" i="23"/>
  <c r="F35" i="23"/>
  <c r="H35" i="23"/>
  <c r="J35" i="23"/>
  <c r="L35" i="23"/>
  <c r="N35" i="23"/>
  <c r="O35" i="23"/>
  <c r="P35" i="23"/>
  <c r="F36" i="23"/>
  <c r="H36" i="23"/>
  <c r="J36" i="23"/>
  <c r="L36" i="23"/>
  <c r="N36" i="23"/>
  <c r="O36" i="23"/>
  <c r="P36" i="23"/>
  <c r="F37" i="23"/>
  <c r="H37" i="23"/>
  <c r="J37" i="23"/>
  <c r="L37" i="23"/>
  <c r="N37" i="23"/>
  <c r="O37" i="23"/>
  <c r="P37" i="23"/>
  <c r="F38" i="23"/>
  <c r="H38" i="23"/>
  <c r="J38" i="23"/>
  <c r="L38" i="23"/>
  <c r="N38" i="23"/>
  <c r="O38" i="23"/>
  <c r="P38" i="23"/>
  <c r="F39" i="23"/>
  <c r="H39" i="23"/>
  <c r="J39" i="23"/>
  <c r="L39" i="23"/>
  <c r="N39" i="23"/>
  <c r="O39" i="23"/>
  <c r="P39" i="23"/>
  <c r="F40" i="23"/>
  <c r="H40" i="23"/>
  <c r="J40" i="23"/>
  <c r="L40" i="23"/>
  <c r="N40" i="23"/>
  <c r="O40" i="23"/>
  <c r="P40" i="23"/>
  <c r="F41" i="23"/>
  <c r="H41" i="23"/>
  <c r="J41" i="23"/>
  <c r="L41" i="23"/>
  <c r="N41" i="23"/>
  <c r="O41" i="23"/>
  <c r="P41" i="23"/>
  <c r="F42" i="23"/>
  <c r="H42" i="23"/>
  <c r="J42" i="23"/>
  <c r="L42" i="23"/>
  <c r="N42" i="23"/>
  <c r="O42" i="23"/>
  <c r="P42" i="23"/>
  <c r="F43" i="23"/>
  <c r="H43" i="23"/>
  <c r="J43" i="23"/>
  <c r="L43" i="23"/>
  <c r="N43" i="23"/>
  <c r="O43" i="23"/>
  <c r="P43" i="23"/>
  <c r="F44" i="23"/>
  <c r="H44" i="23"/>
  <c r="J44" i="23"/>
  <c r="L44" i="23"/>
  <c r="N44" i="23"/>
  <c r="O44" i="23"/>
  <c r="P44" i="23"/>
  <c r="X14" i="23"/>
  <c r="X15" i="23"/>
  <c r="X16" i="23"/>
  <c r="X17" i="23"/>
  <c r="X18" i="23"/>
  <c r="X19" i="23"/>
  <c r="X20" i="23"/>
  <c r="X21" i="23"/>
  <c r="X22" i="23"/>
  <c r="X23" i="23"/>
  <c r="X24" i="23"/>
  <c r="X25" i="23"/>
  <c r="X26" i="23"/>
  <c r="X27" i="23"/>
  <c r="X28" i="23"/>
  <c r="X29" i="23"/>
  <c r="X30" i="23"/>
  <c r="X31" i="23"/>
  <c r="X32" i="23"/>
  <c r="X33" i="23"/>
  <c r="X34" i="23"/>
  <c r="X35" i="23"/>
  <c r="X36" i="23"/>
  <c r="X37" i="23"/>
  <c r="X38" i="23"/>
  <c r="X39" i="23"/>
  <c r="X40" i="23"/>
  <c r="X41" i="23"/>
  <c r="X42" i="23"/>
  <c r="X43" i="23"/>
  <c r="X44" i="23"/>
  <c r="X13" i="23"/>
  <c r="Z37" i="23"/>
  <c r="Z29" i="23"/>
  <c r="Z21" i="23"/>
  <c r="Y14" i="23"/>
  <c r="Y15" i="23"/>
  <c r="Y16" i="23"/>
  <c r="Y17" i="23"/>
  <c r="Y18" i="23"/>
  <c r="Y19" i="23"/>
  <c r="Y20" i="23"/>
  <c r="Y21" i="23"/>
  <c r="Y22" i="23"/>
  <c r="Y23" i="23"/>
  <c r="Y24" i="23"/>
  <c r="Y25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Y39" i="23"/>
  <c r="Y40" i="23"/>
  <c r="Y41" i="23"/>
  <c r="Y42" i="23"/>
  <c r="Y43" i="23"/>
  <c r="Y44" i="23"/>
  <c r="Z13" i="23"/>
  <c r="Y13" i="23"/>
  <c r="P13" i="23"/>
  <c r="N13" i="23"/>
  <c r="L13" i="23"/>
  <c r="J13" i="23"/>
  <c r="H13" i="23"/>
  <c r="O13" i="23"/>
  <c r="F13" i="23"/>
  <c r="B20" i="4"/>
  <c r="J27" i="4"/>
  <c r="J22" i="4"/>
  <c r="J18" i="4"/>
  <c r="J13" i="4"/>
  <c r="J8" i="4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D31" i="19"/>
  <c r="V7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21" i="19"/>
  <c r="V22" i="19"/>
  <c r="V23" i="19"/>
  <c r="V24" i="19"/>
  <c r="V25" i="19"/>
  <c r="V26" i="19"/>
  <c r="V27" i="19"/>
  <c r="V28" i="19"/>
  <c r="V29" i="19"/>
  <c r="V30" i="19"/>
  <c r="H19" i="3"/>
  <c r="H18" i="3"/>
  <c r="F19" i="3"/>
  <c r="G19" i="3"/>
  <c r="E19" i="3"/>
  <c r="H22" i="3"/>
  <c r="H23" i="3" s="1"/>
  <c r="G22" i="3"/>
  <c r="G24" i="3" s="1"/>
  <c r="F22" i="3"/>
  <c r="F23" i="3" s="1"/>
  <c r="E22" i="3"/>
  <c r="E24" i="3" s="1"/>
  <c r="G18" i="3"/>
  <c r="F18" i="3"/>
  <c r="E18" i="3"/>
  <c r="H15" i="3"/>
  <c r="G15" i="3"/>
  <c r="F15" i="3"/>
  <c r="E15" i="3"/>
  <c r="H14" i="3"/>
  <c r="G14" i="3"/>
  <c r="F14" i="3"/>
  <c r="E14" i="3"/>
  <c r="H12" i="3"/>
  <c r="G12" i="3"/>
  <c r="F12" i="3"/>
  <c r="E12" i="3"/>
  <c r="H11" i="3"/>
  <c r="G11" i="3"/>
  <c r="F11" i="3"/>
  <c r="E11" i="3"/>
  <c r="G80" i="2"/>
  <c r="D80" i="2"/>
  <c r="G79" i="2"/>
  <c r="D79" i="2"/>
  <c r="G78" i="2"/>
  <c r="D78" i="2"/>
  <c r="G72" i="2"/>
  <c r="D72" i="2"/>
  <c r="G71" i="2"/>
  <c r="D71" i="2"/>
  <c r="G70" i="2"/>
  <c r="D70" i="2"/>
  <c r="O1" i="2"/>
  <c r="I1" i="2"/>
  <c r="A1" i="23"/>
  <c r="A1" i="24"/>
  <c r="X1" i="23"/>
  <c r="K1" i="24"/>
  <c r="V10" i="24"/>
  <c r="A12" i="24" s="1"/>
  <c r="S21" i="2"/>
  <c r="X21" i="2" s="1"/>
  <c r="S19" i="2"/>
  <c r="X19" i="2" s="1"/>
  <c r="S12" i="2"/>
  <c r="X12" i="2" s="1"/>
  <c r="S10" i="2"/>
  <c r="X10" i="2" s="1"/>
  <c r="M11" i="2"/>
  <c r="A1" i="19"/>
  <c r="A1" i="9"/>
  <c r="T1" i="19"/>
  <c r="X9" i="19" s="1"/>
  <c r="K1" i="9"/>
  <c r="H1" i="4"/>
  <c r="H1" i="3"/>
  <c r="R1" i="2"/>
  <c r="A1" i="4"/>
  <c r="A1" i="3"/>
  <c r="A1" i="2"/>
  <c r="E23" i="3"/>
  <c r="H24" i="3"/>
  <c r="J10" i="2"/>
  <c r="J21" i="2"/>
  <c r="J19" i="2"/>
  <c r="J12" i="2"/>
  <c r="X11" i="19"/>
  <c r="X15" i="19"/>
  <c r="X19" i="19"/>
  <c r="X23" i="19"/>
  <c r="X27" i="19"/>
  <c r="X7" i="19"/>
  <c r="X10" i="19"/>
  <c r="X14" i="19"/>
  <c r="X18" i="19"/>
  <c r="X22" i="19"/>
  <c r="X26" i="19"/>
  <c r="X30" i="19"/>
  <c r="S80" i="2"/>
  <c r="P21" i="2"/>
  <c r="P19" i="2"/>
  <c r="P12" i="2"/>
  <c r="S72" i="2"/>
  <c r="S71" i="2"/>
  <c r="X71" i="2" s="1"/>
  <c r="S70" i="2"/>
  <c r="S50" i="2"/>
  <c r="X50" i="2" s="1"/>
  <c r="P80" i="2"/>
  <c r="P78" i="2"/>
  <c r="P72" i="2"/>
  <c r="P70" i="2"/>
  <c r="P59" i="2"/>
  <c r="P58" i="2"/>
  <c r="P51" i="2"/>
  <c r="P40" i="2"/>
  <c r="P33" i="2"/>
  <c r="G22" i="2"/>
  <c r="G20" i="2"/>
  <c r="G13" i="2"/>
  <c r="G11" i="2"/>
  <c r="G21" i="2"/>
  <c r="G19" i="2"/>
  <c r="G12" i="2"/>
  <c r="G10" i="2"/>
  <c r="D22" i="2"/>
  <c r="D20" i="2"/>
  <c r="D13" i="2"/>
  <c r="D11" i="2"/>
  <c r="J20" i="2"/>
  <c r="J13" i="2"/>
  <c r="J11" i="2"/>
  <c r="J33" i="2"/>
  <c r="D33" i="2"/>
  <c r="M33" i="2"/>
  <c r="G33" i="2"/>
  <c r="D21" i="2"/>
  <c r="D19" i="2"/>
  <c r="D12" i="2"/>
  <c r="D10" i="2"/>
  <c r="M40" i="2"/>
  <c r="M59" i="2"/>
  <c r="M78" i="2"/>
  <c r="M80" i="2"/>
  <c r="J32" i="2"/>
  <c r="D32" i="2"/>
  <c r="M32" i="2"/>
  <c r="G32" i="2"/>
  <c r="M19" i="2"/>
  <c r="M39" i="2"/>
  <c r="M58" i="2"/>
  <c r="M60" i="2"/>
  <c r="M79" i="2"/>
  <c r="S33" i="2"/>
  <c r="X33" i="2" s="1"/>
  <c r="S11" i="2"/>
  <c r="X11" i="2" s="1"/>
  <c r="S13" i="2"/>
  <c r="X13" i="2" s="1"/>
  <c r="S20" i="2"/>
  <c r="X20" i="2" s="1"/>
  <c r="S22" i="2"/>
  <c r="X22" i="2" s="1"/>
  <c r="S40" i="2"/>
  <c r="S51" i="2"/>
  <c r="S60" i="2"/>
  <c r="J22" i="2"/>
  <c r="D40" i="2"/>
  <c r="J40" i="2"/>
  <c r="D51" i="2"/>
  <c r="J51" i="2"/>
  <c r="D58" i="2"/>
  <c r="J58" i="2"/>
  <c r="D60" i="2"/>
  <c r="J60" i="2"/>
  <c r="J71" i="2"/>
  <c r="J78" i="2"/>
  <c r="J80" i="2"/>
  <c r="M10" i="2"/>
  <c r="M52" i="2"/>
  <c r="M71" i="2"/>
  <c r="M21" i="2"/>
  <c r="M13" i="2"/>
  <c r="M51" i="2"/>
  <c r="G39" i="2"/>
  <c r="G50" i="2"/>
  <c r="G52" i="2"/>
  <c r="G59" i="2"/>
  <c r="M70" i="2"/>
  <c r="M72" i="2"/>
  <c r="M20" i="2"/>
  <c r="M22" i="2"/>
  <c r="M12" i="2"/>
  <c r="M50" i="2"/>
  <c r="G40" i="2"/>
  <c r="G51" i="2"/>
  <c r="G58" i="2"/>
  <c r="G60" i="2"/>
  <c r="J70" i="2"/>
  <c r="J72" i="2"/>
  <c r="J79" i="2"/>
  <c r="D39" i="2"/>
  <c r="J39" i="2"/>
  <c r="D50" i="2"/>
  <c r="J50" i="2"/>
  <c r="D52" i="2"/>
  <c r="J52" i="2"/>
  <c r="D59" i="2"/>
  <c r="J59" i="2"/>
  <c r="X60" i="2"/>
  <c r="X51" i="2"/>
  <c r="X70" i="2"/>
  <c r="X72" i="2"/>
  <c r="X40" i="2"/>
  <c r="X80" i="2"/>
  <c r="S32" i="2"/>
  <c r="X32" i="2"/>
  <c r="P10" i="2"/>
  <c r="S39" i="2"/>
  <c r="X39" i="2" s="1"/>
  <c r="S58" i="2"/>
  <c r="X58" i="2" s="1"/>
  <c r="S79" i="2"/>
  <c r="X79" i="2" s="1"/>
  <c r="P50" i="2"/>
  <c r="P60" i="2"/>
  <c r="P79" i="2"/>
  <c r="S52" i="2"/>
  <c r="X52" i="2"/>
  <c r="P11" i="2"/>
  <c r="P13" i="2"/>
  <c r="P20" i="2"/>
  <c r="P22" i="2"/>
  <c r="S59" i="2"/>
  <c r="X59" i="2"/>
  <c r="S78" i="2"/>
  <c r="X78" i="2"/>
  <c r="P39" i="2"/>
  <c r="P52" i="2"/>
  <c r="P71" i="2"/>
  <c r="P32" i="2"/>
  <c r="G23" i="3" l="1"/>
  <c r="J23" i="3" s="1"/>
  <c r="J19" i="3"/>
  <c r="J14" i="3"/>
  <c r="J11" i="3"/>
  <c r="J18" i="3"/>
  <c r="O101" i="2"/>
  <c r="F24" i="3"/>
  <c r="J24" i="3" s="1"/>
  <c r="U19" i="2"/>
  <c r="U20" i="2" s="1"/>
  <c r="U21" i="2" s="1"/>
  <c r="U22" i="2" s="1"/>
  <c r="U39" i="2" s="1"/>
  <c r="U40" i="2" s="1"/>
  <c r="U58" i="2" s="1"/>
  <c r="U59" i="2" s="1"/>
  <c r="U60" i="2" s="1"/>
  <c r="U78" i="2" s="1"/>
  <c r="U79" i="2" s="1"/>
  <c r="U80" i="2" s="1"/>
  <c r="T20" i="2"/>
  <c r="T21" i="2" s="1"/>
  <c r="T22" i="2" s="1"/>
  <c r="T39" i="2" s="1"/>
  <c r="T40" i="2" s="1"/>
  <c r="T58" i="2" s="1"/>
  <c r="T59" i="2" s="1"/>
  <c r="T60" i="2" s="1"/>
  <c r="T78" i="2" s="1"/>
  <c r="T79" i="2" s="1"/>
  <c r="T80" i="2" s="1"/>
  <c r="A13" i="24"/>
  <c r="X28" i="19"/>
  <c r="X24" i="19"/>
  <c r="X20" i="19"/>
  <c r="X16" i="19"/>
  <c r="X12" i="19"/>
  <c r="X8" i="19"/>
  <c r="X29" i="19"/>
  <c r="X25" i="19"/>
  <c r="X21" i="19"/>
  <c r="X17" i="19"/>
  <c r="X13" i="19"/>
</calcChain>
</file>

<file path=xl/comments1.xml><?xml version="1.0" encoding="utf-8"?>
<comments xmlns="http://schemas.openxmlformats.org/spreadsheetml/2006/main">
  <authors>
    <author>Paulo André (DGE)</author>
  </authors>
  <commentList>
    <comment ref="E9" authorId="0">
      <text>
        <r>
          <rPr>
            <sz val="9"/>
            <color indexed="81"/>
            <rFont val="Tahoma"/>
            <family val="2"/>
          </rPr>
          <t>Indicar o n.º de alunos que alcançou cada nível ou o seu equivalente</t>
        </r>
      </text>
    </comment>
  </commentList>
</comments>
</file>

<file path=xl/sharedStrings.xml><?xml version="1.0" encoding="utf-8"?>
<sst xmlns="http://schemas.openxmlformats.org/spreadsheetml/2006/main" count="728" uniqueCount="334">
  <si>
    <t>Nome do Agrupamento/Escola Não Agrupada:</t>
  </si>
  <si>
    <t>Questões:</t>
  </si>
  <si>
    <t>1.</t>
  </si>
  <si>
    <t xml:space="preserve"> Informação sobre as avaliações do 1.º período</t>
  </si>
  <si>
    <t>2.</t>
  </si>
  <si>
    <t>a)</t>
  </si>
  <si>
    <t>b)</t>
  </si>
  <si>
    <t>… que resultados obtiveram em relação à interrupção precoce do percurso escolar, ao absentismo e à indisciplina?</t>
  </si>
  <si>
    <t>3.</t>
  </si>
  <si>
    <t>4.</t>
  </si>
  <si>
    <t>5.</t>
  </si>
  <si>
    <t>6.</t>
  </si>
  <si>
    <t>Início</t>
  </si>
  <si>
    <t>Seguinte</t>
  </si>
  <si>
    <t>Resultados  das aprendizagens no 1.º ciclo</t>
  </si>
  <si>
    <t>Português</t>
  </si>
  <si>
    <t>Ano de escolaridade</t>
  </si>
  <si>
    <t>2011/12</t>
  </si>
  <si>
    <t>2012/13</t>
  </si>
  <si>
    <t>2013/14</t>
  </si>
  <si>
    <t>2014/15</t>
  </si>
  <si>
    <t>2015/16</t>
  </si>
  <si>
    <t>Nº total de alunos avaliados</t>
  </si>
  <si>
    <t>Alunos com níveis positivos</t>
  </si>
  <si>
    <t>N.º</t>
  </si>
  <si>
    <t>%</t>
  </si>
  <si>
    <t>1.º ano</t>
  </si>
  <si>
    <t>2.º ano</t>
  </si>
  <si>
    <t>3.º ano</t>
  </si>
  <si>
    <t>4.º ano</t>
  </si>
  <si>
    <t>Matemática</t>
  </si>
  <si>
    <t>Resultados  das aprendizagens no 2.º ciclo</t>
  </si>
  <si>
    <t>5.º ano</t>
  </si>
  <si>
    <t>6.º ano</t>
  </si>
  <si>
    <t>Resultados  das aprendizagens no 3.º ciclo</t>
  </si>
  <si>
    <t>7.º ano</t>
  </si>
  <si>
    <t>8.º ano</t>
  </si>
  <si>
    <t>9.º ano</t>
  </si>
  <si>
    <t>Resultados  das aprendizagens no Ensino Secundário - Cursos Científico-Humanísticos</t>
  </si>
  <si>
    <t>10.º ano</t>
  </si>
  <si>
    <t>11.º ano</t>
  </si>
  <si>
    <t>12.º ano</t>
  </si>
  <si>
    <t>Matemática A</t>
  </si>
  <si>
    <t>Anterior</t>
  </si>
  <si>
    <t>Secundário</t>
  </si>
  <si>
    <t>N</t>
  </si>
  <si>
    <t>Interrupção precoce do percurso escolar</t>
  </si>
  <si>
    <t>NI</t>
  </si>
  <si>
    <r>
      <t>N.º total de alunos que abandonaram + N.º total de alunos que excluíram por excesso de faltas injustificadas</t>
    </r>
    <r>
      <rPr>
        <b/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+ N.º total de alunos que anularam a matrícula</t>
    </r>
    <r>
      <rPr>
        <b/>
        <vertAlign val="superscript"/>
        <sz val="10"/>
        <rFont val="Calibri"/>
        <family val="2"/>
      </rPr>
      <t>1</t>
    </r>
  </si>
  <si>
    <t>NI x 100 / N</t>
  </si>
  <si>
    <r>
      <rPr>
        <b/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</t>
    </r>
    <r>
      <rPr>
        <sz val="8"/>
        <rFont val="Calibri"/>
        <family val="2"/>
      </rPr>
      <t>No caso do ensino secundário, considerar apenas os casos em que se verifica a todas as disciplinas em que estavam inscritos</t>
    </r>
  </si>
  <si>
    <t>Absentismo</t>
  </si>
  <si>
    <t>NA</t>
  </si>
  <si>
    <t>N.º total de alunos que ultrapassaram o limite legal de faltas injustificadas a pelo menos uma disciplina</t>
  </si>
  <si>
    <t>NA x 100 / N</t>
  </si>
  <si>
    <t>Indisciplina</t>
  </si>
  <si>
    <t>O</t>
  </si>
  <si>
    <t>N.º total de ocorrências disciplinares</t>
  </si>
  <si>
    <t>AO</t>
  </si>
  <si>
    <t>N.º total de alunos envolvidos em ocorrências disciplinares</t>
  </si>
  <si>
    <t>AO x 100 / N</t>
  </si>
  <si>
    <t>N.º de ocorrências por aluno = O / AO</t>
  </si>
  <si>
    <t>MC</t>
  </si>
  <si>
    <t>N.º total de medidas disciplinares corretivas</t>
  </si>
  <si>
    <t>MDS</t>
  </si>
  <si>
    <t>N.º total de medidas disciplinares sancionatórias</t>
  </si>
  <si>
    <t>MD = MC + MDS</t>
  </si>
  <si>
    <t>% de MDS = MDS / MD</t>
  </si>
  <si>
    <t>N.º de medidas disciplinares por aluno = MD / N</t>
  </si>
  <si>
    <t>Não</t>
  </si>
  <si>
    <t>Sim</t>
  </si>
  <si>
    <t/>
  </si>
  <si>
    <t>id</t>
  </si>
  <si>
    <t>Agrupamento de Escolas de Pedome</t>
  </si>
  <si>
    <t>codigo</t>
  </si>
  <si>
    <t>c) Ação Estratégica</t>
  </si>
  <si>
    <t>e) Afetação de recursos humanos a ações estratégicas</t>
  </si>
  <si>
    <t>d) Monitorização e Avaliação do PPM</t>
  </si>
  <si>
    <t xml:space="preserve">3. Desenvolvimento e implementação do Plano Plurianual de Melhoria </t>
  </si>
  <si>
    <t xml:space="preserve">a) Identificação e/ou enunciado dos problemas </t>
  </si>
  <si>
    <t>b) Priorização das Áreas de Intervenção</t>
  </si>
  <si>
    <t>Indicadores a monitorizar</t>
  </si>
  <si>
    <t>Critérios de sucesso</t>
  </si>
  <si>
    <t>Resultados esperados</t>
  </si>
  <si>
    <t>Aspetos críticos de sucesso</t>
  </si>
  <si>
    <t>Outros recursos</t>
  </si>
  <si>
    <t>Espaços</t>
  </si>
  <si>
    <t>Instrumentos de monitorização</t>
  </si>
  <si>
    <t>Área(s) / Problema(s) associado(s)</t>
  </si>
  <si>
    <t>Eixo(s) de intervenção</t>
  </si>
  <si>
    <t>Objetivos específicos</t>
  </si>
  <si>
    <t>Rotinas / Estratégias / Metodologias / Atividades / Horários</t>
  </si>
  <si>
    <t>Âmbito de aplicação</t>
  </si>
  <si>
    <t>Calendarização / Duração / Periodicidade</t>
  </si>
  <si>
    <t>Recursos humanos - Participantes</t>
  </si>
  <si>
    <t>Metodologias utilizadas na recolha e tratamento de dados</t>
  </si>
  <si>
    <t>Produto(s) da monitorização</t>
  </si>
  <si>
    <t>Responsável / atribuição de responsabilidades</t>
  </si>
  <si>
    <t>N.º de alterações</t>
  </si>
  <si>
    <t>N.º de alterações por item</t>
  </si>
  <si>
    <t xml:space="preserve">Desenvolvimento e implementação do Plano Plurianual de Melhoria </t>
  </si>
  <si>
    <t xml:space="preserve"> Identificação e/ou enunciado dos problemas </t>
  </si>
  <si>
    <t>c)</t>
  </si>
  <si>
    <t>Ação Estratégica</t>
  </si>
  <si>
    <t>d)</t>
  </si>
  <si>
    <t>Monitorização e Avaliação do PPM</t>
  </si>
  <si>
    <t>e)</t>
  </si>
  <si>
    <t xml:space="preserve"> Afetação de recursos humanos a ações estratégicas</t>
  </si>
  <si>
    <t>Priorização das Áreas de Intervenção</t>
  </si>
  <si>
    <t>Público-alvo - beneficiários / destinatários</t>
  </si>
  <si>
    <t>Indique, por favor, como foram monitorizados os aspetos críticos de sucesso e com que periodicidade</t>
  </si>
  <si>
    <t>Discrimine, de forma resumida, as principais alterações efetuadas e o porquê das mesmas:</t>
  </si>
  <si>
    <t>A</t>
  </si>
  <si>
    <t>B</t>
  </si>
  <si>
    <t>D</t>
  </si>
  <si>
    <t>Caso se aplique, por favor, enuncie de forma resumida as razões que deram origem às reformulações</t>
  </si>
  <si>
    <t>C
(caso se aplique, assinalar com um "X")</t>
  </si>
  <si>
    <t>Como foram monitorizados os aspetos críticos das ações que constam do vosso PPM e, caso se aplique, que aspetos foram redefinidos / reformulados / redimensionados / reestruturados?</t>
  </si>
  <si>
    <t>4. Por favor, indique como foram monitorizados os aspetos críticos das ações estratégicas que constam do vosso PPM e, caso se aplique, assinale com um "X" os aspetos que foram redefinidos / reformulados / redimensionados / reestruturados, enunciando as razões subjacentes:</t>
  </si>
  <si>
    <t>Taxa de Insucesso</t>
  </si>
  <si>
    <t>Taxa de Sucesso</t>
  </si>
  <si>
    <t>Obs.</t>
  </si>
  <si>
    <t>Anulação de matrícula</t>
  </si>
  <si>
    <t>Abandono escolar</t>
  </si>
  <si>
    <t>Não avaliado por falta de elementos de avaliação</t>
  </si>
  <si>
    <t>DL 3/2008</t>
  </si>
  <si>
    <t>Nível 1</t>
  </si>
  <si>
    <t>Nível 2</t>
  </si>
  <si>
    <t>Nível 3</t>
  </si>
  <si>
    <t>Nível 4</t>
  </si>
  <si>
    <t>Nível 5</t>
  </si>
  <si>
    <t>4.º Ano</t>
  </si>
  <si>
    <t>Espanhol</t>
  </si>
  <si>
    <t>6.º Ano</t>
  </si>
  <si>
    <t>Francês</t>
  </si>
  <si>
    <t>1.º Ano</t>
  </si>
  <si>
    <t>2.º Ano</t>
  </si>
  <si>
    <t>3.º Ano</t>
  </si>
  <si>
    <t>Inglês</t>
  </si>
  <si>
    <t>5.º Ano</t>
  </si>
  <si>
    <t>História e Geografia de Portugal</t>
  </si>
  <si>
    <t>7.º Ano</t>
  </si>
  <si>
    <t>História</t>
  </si>
  <si>
    <t>8.º Ano</t>
  </si>
  <si>
    <t>Geografia</t>
  </si>
  <si>
    <t>9.º Ano</t>
  </si>
  <si>
    <t>Ciências Naturais</t>
  </si>
  <si>
    <t>Físico-Química</t>
  </si>
  <si>
    <t>Educação Musical</t>
  </si>
  <si>
    <t>Educação Visual</t>
  </si>
  <si>
    <t>Educação Tecnológica</t>
  </si>
  <si>
    <t>Oferta de escola</t>
  </si>
  <si>
    <t>Educação Física</t>
  </si>
  <si>
    <t>TIC</t>
  </si>
  <si>
    <t>Educação Moral e Religiosa</t>
  </si>
  <si>
    <t>Área(s) / Disciplina(s) intervencionada(s)</t>
  </si>
  <si>
    <t>Estudo do Meio - 1.º Ciclo</t>
  </si>
  <si>
    <t>Matemática - 1.º Ciclo</t>
  </si>
  <si>
    <t>Língua Portuguesa - 1.º Ciclo</t>
  </si>
  <si>
    <t>N.º Total de alunos avaliados (no ano e disciplina intervencionada) (1)</t>
  </si>
  <si>
    <t>(1) Não incluir CEF / PCA / PIEF / Vocacionais</t>
  </si>
  <si>
    <t>RESULTADOS DO 1.º PERÍODO</t>
  </si>
  <si>
    <t>Total de alunos que alcançaram:</t>
  </si>
  <si>
    <t>N.º total de alunos inscritos (incluir os que no decurso do ano foram transferidos para a UO)</t>
  </si>
  <si>
    <t>para outra UO</t>
  </si>
  <si>
    <t>para ano / turma não intervencionada, mas permaneceram na UO</t>
  </si>
  <si>
    <t>Integração noutros percursos educativos e/ou formativos</t>
  </si>
  <si>
    <t>Transferidos</t>
  </si>
  <si>
    <t>Dados complementares (N.º total de alunos)</t>
  </si>
  <si>
    <t>Implementação da metodologias Mais Sucesso Escolar (Fénix e/ou TurmaMais)</t>
  </si>
  <si>
    <r>
      <t xml:space="preserve">N.º total de alunos inscritos </t>
    </r>
    <r>
      <rPr>
        <b/>
        <sz val="10"/>
        <rFont val="Calibri"/>
        <family val="2"/>
      </rPr>
      <t>(não contar com os que saíram por transferência)</t>
    </r>
  </si>
  <si>
    <t>3.1 - Atendendo aos resultados alcançados no final do 1.º período, ao balanço efetuado nas reuniões intercalares de 2.º período e aos resultados da monitorização do vosso Plano Plurianual de Melhoria (PPM),  surgiu a necessidade de proceder à sua reestruturação/reformulação  em algumas das áreas abaixo identificadas?</t>
  </si>
  <si>
    <t>Ano(s) intervencionado(s)</t>
  </si>
  <si>
    <t>1.º ciclo</t>
  </si>
  <si>
    <t>2.º ciclo</t>
  </si>
  <si>
    <t>3.º ciclo</t>
  </si>
  <si>
    <t>2016/17</t>
  </si>
  <si>
    <t>Alunos com…</t>
  </si>
  <si>
    <r>
      <t>Nº total de alunos avaliados</t>
    </r>
    <r>
      <rPr>
        <b/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</t>
    </r>
  </si>
  <si>
    <r>
      <t>...classificação  positiva a todas as disciplinas/áreas disciplinares</t>
    </r>
    <r>
      <rPr>
        <b/>
        <vertAlign val="superscript"/>
        <sz val="8"/>
        <rFont val="Calibri"/>
        <family val="2"/>
      </rPr>
      <t>2</t>
    </r>
  </si>
  <si>
    <r>
      <t>… 1 classificação inferior a 3 ou a 10 valores</t>
    </r>
    <r>
      <rPr>
        <b/>
        <vertAlign val="superscript"/>
        <sz val="8"/>
        <rFont val="Calibri"/>
        <family val="2"/>
      </rPr>
      <t>2</t>
    </r>
  </si>
  <si>
    <r>
      <t>… 2 classificações inferiores a 3 ou a 10 valores</t>
    </r>
    <r>
      <rPr>
        <vertAlign val="superscript"/>
        <sz val="8"/>
        <rFont val="Calibri"/>
        <family val="2"/>
      </rPr>
      <t xml:space="preserve">2 </t>
    </r>
  </si>
  <si>
    <r>
      <t>… 3 ou mais classificações inferiores a 3 ou a 10 valores</t>
    </r>
    <r>
      <rPr>
        <b/>
        <vertAlign val="superscript"/>
        <sz val="8"/>
        <rFont val="Calibri"/>
        <family val="2"/>
      </rPr>
      <t xml:space="preserve">2 </t>
    </r>
  </si>
  <si>
    <t>Número de alunos envolvidos por ano de escolaridade</t>
  </si>
  <si>
    <t>Relatório Semestral TEIP 2017</t>
  </si>
  <si>
    <t>a) Resultados  das aprendizagens no 1.º ciclo</t>
  </si>
  <si>
    <t>b) Resultados  das aprendizagens no 2.º ciclo</t>
  </si>
  <si>
    <t>c) Resultados  das aprendizagens no 3.º ciclo</t>
  </si>
  <si>
    <t>d) Resultados  das aprendizagens no Ensino Secundário - Cursos Científico-Humanísticos</t>
  </si>
  <si>
    <t>e) Resultados da avaliação  por ano de escolariedade</t>
  </si>
  <si>
    <t>Resultados da avaliação  por ano de escolariedade</t>
  </si>
  <si>
    <t>Tutorias - Apoio Tutorial Específico conforme o artigo 12.º do Despacho Normativo n.º 4-A/2016.</t>
  </si>
  <si>
    <r>
      <rPr>
        <b/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No ensino básico deve-se incluir todos os alunos inscritos no Ensino Geral e nos PCA, incluindo os alunos com NEE - com as devidas adaptações, caso se justifique.  No ensino secundário, considerar apenas os alunos inscritos nos cursos científico-humanísticos, a todas as disciplinas (não considerar o caso dos alunos repetentes que estão inscritos a algumas disciplinas para melhoria de nota), incluindo os alunos com NEE.</t>
    </r>
  </si>
  <si>
    <t>7.</t>
  </si>
  <si>
    <t>Outras questões</t>
  </si>
  <si>
    <t>5. Implementação de metodologias Mais Sucesso Escolar (TurmaMais ou Fénix):</t>
  </si>
  <si>
    <t>5.1. O Plano Plurianual de Melhoria contempla a implementação de metodologias Mais Sucesso Escolar (TurmaMais e/ou Fénix)?</t>
  </si>
  <si>
    <t>5.2. Caso tenha respondido afirmativamente à questão 7.1., por favor, preencha a seguinte tabela:</t>
  </si>
  <si>
    <t>6. Outras questões</t>
  </si>
  <si>
    <t>No ano letivo 2015/16 realizaram provas de aferição / provas finais no …</t>
  </si>
  <si>
    <t>a)  Resultados das  Provas de Aferição / Provas Finais internas</t>
  </si>
  <si>
    <t>b) Tutorias - Apoio Tutorial Específico conforme o artigo 12.º do Despacho Normativo n.º 4-A/2016</t>
  </si>
  <si>
    <t>a) … que resultados obtiveram em relação à interrupção precoce do percurso escolar, ao absentismo e à indisciplina?</t>
  </si>
  <si>
    <t>Caso se aplique, explicite de forma sucinta as principais reflexões produzidas no seio da vossa UO sobre os resultados alcançados, bem como as alterações às práticas pedagógicas que daí decorreram:</t>
  </si>
  <si>
    <t>1.      Por favor, confirme os dados que constam nas / preencha as seguintes tabelas com a informação sobre as avaliações do 1.º período</t>
  </si>
  <si>
    <t>Apoio à melhoria das aprendizagens: apoiar, diferenciar, melhorar e coadjuvar</t>
  </si>
  <si>
    <t>Relação Escola-família – comunidade e parcerias/ reforço da imagem do agrupamento</t>
  </si>
  <si>
    <t>Apoio ao aluno e à Família: prevenção do abandono, absentismo e indisciplina</t>
  </si>
  <si>
    <t>Organização e Gestão: monitorização e autoavaliação</t>
  </si>
  <si>
    <r>
      <t xml:space="preserve">Designação da Ação
</t>
    </r>
    <r>
      <rPr>
        <b/>
        <sz val="12"/>
        <color indexed="60"/>
        <rFont val="Calibri"/>
        <family val="2"/>
      </rPr>
      <t>(caso se aplique, por favor, adicione / altere a designação)</t>
    </r>
  </si>
  <si>
    <r>
      <t>Este relatório deverá ser preenchido até dia</t>
    </r>
    <r>
      <rPr>
        <b/>
        <sz val="11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24 de março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e enviado por e-mail para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56"/>
        <rFont val="Calibri"/>
        <family val="2"/>
      </rPr>
      <t>epipse@dge.mec.pt</t>
    </r>
  </si>
  <si>
    <t xml:space="preserve">2.      Relativamente aos resultados alcançados no final do 1.º período, … </t>
  </si>
  <si>
    <t xml:space="preserve">Relativamente aos resultados alcançados no final do 1.º período, … </t>
  </si>
  <si>
    <r>
      <rPr>
        <b/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>Exceto os transferidos.</t>
    </r>
  </si>
  <si>
    <r>
      <t>Nº total de alunos inscritos</t>
    </r>
    <r>
      <rPr>
        <b/>
        <vertAlign val="superscript"/>
        <sz val="9"/>
        <rFont val="Calibri"/>
        <family val="2"/>
      </rPr>
      <t>3</t>
    </r>
  </si>
  <si>
    <t>7. Comentários  / Informações adicionais consideradas relevantes</t>
  </si>
  <si>
    <t>Comentários  / Informações adicionais consideradas relevantes</t>
  </si>
  <si>
    <t>nome</t>
  </si>
  <si>
    <t>agrupamento</t>
  </si>
  <si>
    <t>Escola Secundária de Maximinos, Braga</t>
  </si>
  <si>
    <t>Escolas de Maximinos, Braga</t>
  </si>
  <si>
    <t>Escola Básica da Trafaria, Almada</t>
  </si>
  <si>
    <t>Escolas da Trafaria, Almada</t>
  </si>
  <si>
    <t>Escola Básica de Paço de Sousa, Penafiel</t>
  </si>
  <si>
    <t>Escolas de Paço de Sousa, Penafiel</t>
  </si>
  <si>
    <t>Escola Secundária Professor Doutor Flávio F. Pinto Resende, Cinfães</t>
  </si>
  <si>
    <t xml:space="preserve"> Escola não agrupada</t>
  </si>
  <si>
    <t>Escola Básica Dr. Alberto Iria, Olhão</t>
  </si>
  <si>
    <t>Escolas Dr. Alberto Iria, Olhão</t>
  </si>
  <si>
    <t>Escola Básica de Pedome, Vila Nova de Famalicão</t>
  </si>
  <si>
    <t>Escolas de Pedome, Vila Nova de Famalicão</t>
  </si>
  <si>
    <t>Escola Básica Manoel de Oliveira, Porto</t>
  </si>
  <si>
    <t>Escolas Manoel de Oliveira, Porto</t>
  </si>
  <si>
    <t>Escola Básica Professor Óscar Lopes, Matosinhos</t>
  </si>
  <si>
    <t>Escolas Professor Óscar Lopes, Matosinhos</t>
  </si>
  <si>
    <t>Escola Secundária Dr. Francisco Fernandes Lopes, Olhão</t>
  </si>
  <si>
    <t>Escolas Dr. Francisco Fernandes Lopes, Olhão</t>
  </si>
  <si>
    <t>Escola Básica Santa Bárbara, Fânzeres, Gondomar</t>
  </si>
  <si>
    <t>Escolas Santa Bárbara, Gondomar</t>
  </si>
  <si>
    <t>Escola Básica Dr. Francisco Sanches, Braga</t>
  </si>
  <si>
    <t>Escolas Dr. Francisco Sanches, Braga</t>
  </si>
  <si>
    <t>Escola Básica e Secundária Dr. José Leite de Vasconcelos, Tarouca</t>
  </si>
  <si>
    <t>Escolas Dr. José Leite de Vasconcelos, Tarouca</t>
  </si>
  <si>
    <t>Escola Básica Visconde de Juromenha, Mem Martins, Sintra</t>
  </si>
  <si>
    <t>Escolas Visconde de Juromenha, Sintra</t>
  </si>
  <si>
    <t>Escola Básica Nun´Álvares, Arrentela, Seixal</t>
  </si>
  <si>
    <t>Escolas Nun´Álvares, Seixal</t>
  </si>
  <si>
    <t>Escola Secundária de Monte da Caparica, Almada</t>
  </si>
  <si>
    <t>Escolas da Caparica, Almada</t>
  </si>
  <si>
    <t>Escola Básica de Moura</t>
  </si>
  <si>
    <t>Escolas de Moura</t>
  </si>
  <si>
    <t>Escola Básica do Alto do Lumiar, Lisboa</t>
  </si>
  <si>
    <t>Escolas do Alto do Lumiar, Lisboa</t>
  </si>
  <si>
    <t>Escola Básica Diogo Cão, Vila Real</t>
  </si>
  <si>
    <t>Escolas Diogo Cão, Vila Real</t>
  </si>
  <si>
    <t>Escola Básica e Secundária de Fajões, Oliveira de Azeméis</t>
  </si>
  <si>
    <t>Escolas de Fajões, Oliveira de Azeméis</t>
  </si>
  <si>
    <t>Escola Básica Francisco de Arruda, Lisboa</t>
  </si>
  <si>
    <t>Escolas Francisco de Arruda, Lisboa</t>
  </si>
  <si>
    <t>Escola Secundária de Coruche</t>
  </si>
  <si>
    <t>Escolas de Coruche</t>
  </si>
  <si>
    <t>Escola Básica de Freixo de Espada à Cinta</t>
  </si>
  <si>
    <t>Escolas de Freixo de Espada à Cinta</t>
  </si>
  <si>
    <t>Escola Secundária D. Dinis, Lisboa</t>
  </si>
  <si>
    <t>Escolas D. Dinis, Lisboa</t>
  </si>
  <si>
    <t>Escola Básica Rainha Santa Isabel, Pedrulha, Coimbra</t>
  </si>
  <si>
    <t>Escolas Rainha Santa Isabel, Pedrulha, Coimbra</t>
  </si>
  <si>
    <t>Escola Básica Pêro Vaz de Caminha, Porto</t>
  </si>
  <si>
    <t>Escolas Pêro Vaz de Caminha, Porto</t>
  </si>
  <si>
    <t>Escola Básica General Serpa Pinto, Cinfães</t>
  </si>
  <si>
    <t>Escolas General Serpa Pinto, Cinfães</t>
  </si>
  <si>
    <t>Escola Básica do Sudeste de Baião</t>
  </si>
  <si>
    <t>Escolas do Sudeste de Baião</t>
  </si>
  <si>
    <t>Escola Básica Fernando Pessoa, Lisboa</t>
  </si>
  <si>
    <t>Escolas Fernando Pessoa, Lisboa</t>
  </si>
  <si>
    <t>Escola Básica e Secundária Tenente Coronel Adão Carrapatoso, Vila Nova de Foz Côa</t>
  </si>
  <si>
    <t>Escolas Tenente Coronel Adão Carrapatoso, Vila Nova de Foz Côa</t>
  </si>
  <si>
    <t>Escola Básica n.º 2 de Elvas</t>
  </si>
  <si>
    <t>Escolas n.º 1 de Elvas</t>
  </si>
  <si>
    <t>Escola Básica do Miradouro de Alfazina, Monte de Caparica, Almada</t>
  </si>
  <si>
    <t>Escolas Miradouro de Alfazina, Almada</t>
  </si>
  <si>
    <t>Escola Secundária de Camarate, Loures</t>
  </si>
  <si>
    <t>Escola Básica Miguel Torga, São Brás, Amadora</t>
  </si>
  <si>
    <t>Escolas Miguel Torga, Amadora</t>
  </si>
  <si>
    <t>Escola Básica e Secundária de Santo António, Barreiro</t>
  </si>
  <si>
    <t>Escolas de Santo António, Barreiro</t>
  </si>
  <si>
    <t>Escola Básica Manuel da Maia, Lisboa</t>
  </si>
  <si>
    <t>Escolas Manuel da Maia, Lisboa</t>
  </si>
  <si>
    <t>Escola Secundária de Resende</t>
  </si>
  <si>
    <t>Escolas de Resende</t>
  </si>
  <si>
    <t>Escola Básica Marquesa de Alorna, Lisboa</t>
  </si>
  <si>
    <t>Escolas Marquesa de Alorna, Lisboa</t>
  </si>
  <si>
    <t>Escola Básica de Souselo, Cinfães</t>
  </si>
  <si>
    <t>Escolas de Souselo, Cinfães</t>
  </si>
  <si>
    <t>Escola Básica de Piscinas, Lisboa</t>
  </si>
  <si>
    <t>Escolas Piscinas - Olivais, Lisboa</t>
  </si>
  <si>
    <t>Escola Básica Cardoso Lopes, Amadora</t>
  </si>
  <si>
    <t>Escolas Cardoso Lopes, Amadora</t>
  </si>
  <si>
    <t>Escola Básica e Secundária de Pinheiro, Penafiel</t>
  </si>
  <si>
    <t>Escolas de Pinheiro, Penafiel</t>
  </si>
  <si>
    <t>Escola Básica Professor Paula Nogueira, Olhão</t>
  </si>
  <si>
    <t>Escolas Professor Paula Nogueira, Olhão</t>
  </si>
  <si>
    <t>Escola Básica e Secundária Rodrigues de Freitas, Porto</t>
  </si>
  <si>
    <t>Escolas Rodrigues de Freitas, Porto</t>
  </si>
  <si>
    <t>Escola Secundária Diogo de Gouveia, Beja</t>
  </si>
  <si>
    <t>Escolas n.º 1 de Beja</t>
  </si>
  <si>
    <t>Escola Básica Bernardim Ribeiro, Alcácer do Sal</t>
  </si>
  <si>
    <t>Escolas de Torrão, Alcácer do Sal</t>
  </si>
  <si>
    <t>Escola Básica Luís António Verney, Lisboa</t>
  </si>
  <si>
    <t>Escolas Luís António Verney, Lisboa</t>
  </si>
  <si>
    <t>Escola Básica e Secundária D. João V, Damaia, Amadora</t>
  </si>
  <si>
    <t>Escolas D. João V, Amadora</t>
  </si>
  <si>
    <t>Escola Básica e Secundária Professor António da Natividade, Mesão Frio</t>
  </si>
  <si>
    <t>Escolas Professor António da Natividade, Mesão Frio</t>
  </si>
  <si>
    <t>Escola Secundária Eng. Acácio Calazans Duarte, Marinha Grande</t>
  </si>
  <si>
    <t>Escolas Marinha Grande Poente</t>
  </si>
  <si>
    <t>Escola Básica e Secundária do Mogadouro</t>
  </si>
  <si>
    <t>Escolas de Mogadouro</t>
  </si>
  <si>
    <t>Escola Secundária D. Sancho I, Vila Nova de Famalicão</t>
  </si>
  <si>
    <t>Escolas D. Sancho I, Vila Nova de Famalicão</t>
  </si>
  <si>
    <r>
      <t> Resultados das  Provas de Aferição / Provas Finais internas (</t>
    </r>
    <r>
      <rPr>
        <b/>
        <u/>
        <sz val="10"/>
        <color indexed="60"/>
        <rFont val="Arial"/>
        <family val="2"/>
      </rPr>
      <t>apenas para os casos em que, no âmbito desta temática, não responderam ao inquérito promovido pelo JNE</t>
    </r>
    <r>
      <rPr>
        <u/>
        <sz val="10"/>
        <color indexed="12"/>
        <rFont val="Arial"/>
        <family val="2"/>
      </rPr>
      <t>)</t>
    </r>
  </si>
  <si>
    <t>Caso tenha respondido afirmativamente, por favor indique de forma resumida o balanço realizado até ao momento sobre a implementação desta medida:</t>
  </si>
  <si>
    <t>No corrente ano letivo tem alunos abrangidos pelo Apoio Tutorial Específico?</t>
  </si>
  <si>
    <r>
      <rPr>
        <b/>
        <vertAlign val="superscript"/>
        <sz val="10"/>
        <rFont val="Calibri"/>
        <family val="2"/>
      </rPr>
      <t xml:space="preserve">2 </t>
    </r>
    <r>
      <rPr>
        <sz val="10"/>
        <rFont val="Calibri"/>
        <family val="2"/>
      </rPr>
      <t>Nas disciplinas / áreas disciplinares avaliadas com menção qualitativa devem considerar todas as menções inferiores a satisfaz ou equivalente,  como nível inferior a 3, no ensino básico, e a 10  valores  no ensino secundário.</t>
    </r>
  </si>
  <si>
    <t>1º ano - Avaliação qualitativa de acordo com o ponto 2, artigo 13.º, do despacho 1-F/2016.</t>
  </si>
  <si>
    <t xml:space="preserve">Não </t>
  </si>
  <si>
    <t xml:space="preserve">
A indisciplina foi repensada e foram tomadas medidas: i) criação de um gabinete de mediação e ii) elaboração de um formulário para registo e categorização da indisciplina, de forma a podermos atuar de acordo com os problemas identificados. Estas medidas foram tomadas porque a indisciplina foi identificada como obstáculo à aprendizagem nas atas e relatos dos alunos e professores. O AE Pedome sentiu também necessidade de efetuar uma monitorização mais profunda dos clubes/projetos escolares/ sala de estudo. Sendo intervenções ao serviço da pedagogia e, no caso dos clubes, um complemento ao currículo formal, o AE elaborou: i) formulários para a monitorização e avaliação de clubes e da sala de estudo e ii) momentos nos horários dos professores para o currículo não formal. As respostas dos alunos evidenciam a importância dos clubes e da sala de estudo para a melhoria/ articulação do currículo formal. Ainda na sala de estudo, criamos, intencionalmente, equipas pedagógicas de professores, onde os alunos são geridos por grupo de homogeneidade, mediante as suas dificuldades/ percursos de aprendizagem.
</t>
  </si>
  <si>
    <t>Como estava previsto no nosso PPM, iniciamos de forma consistente,  um processo de implementação de mediação de conflitos com a atividade (Bom) Clima Escolar. Inicialmente, estava  previsto com professores, mas que, através da proposta de estágio de uma aluna da Universidade do Minho, reafetamos alguns dos professores alocados para o Gabinete de Mediação (GAME) para tutoria e apoios educativos.</t>
  </si>
  <si>
    <t>Diferenciação pedagógica nas disciplinas de português e matemática no 1.º ciclo (com diferentes distribuições de tempo e no tempo, em contexto de sala de aula). Diferenciação pedagógica nas disciplinas de português, inglês e matemática no 2.º e 3.º ciclos (com diferentes distribuições de tempo e no tempo, em contexto de sala de aula ou extra horário letivo, podendo assumir-se de diferentes formas, nomeadamente dentro ou fora da sala de aula em equipas pedagógicas). N.º de alunos que usufruem de acompanhamento em tutoria por um professor, ao longo do ano letivo; Número de alunos acompanhados em tutoria, que melhoram os seus resultados escolares; Número de alunos inscritos na tutoria de pares.</t>
  </si>
  <si>
    <t>Intervenção com famílias - Número de famílias que usufruem de apoio e intervenção pela equipa do GAAF; Serviço de Psicologia - Número de alunos que usufruiram de intervenção (encaminhados/tipo de encaminhamento - DT/ProfTitular/Pais/Aluno) pelo serviço de psicologia; Projeto de Empatia -  Número de alunos/Turmas abrangidos(as) pelo projeto de empatia; Intervençoes em turma para promover relações pessoais e sociais - níumero de turmas abrangidas e regularidade das intervenções; Tipo de atividades realizadas com intuito de apoiar a transição de ciclos e número de pessoas abrangidas; Programa de Educação parental - Número de pais inscritos; Número de pais que participaram no programa de educação parental e que finalizaram; Programa de Intervenção Vocacional - Número de alunos que participação no programa atividades que integram o mesmo;  Tipo de articulação realizada com entidades externas à escola, como a CPCJ, a CSIF, os serviços de atendimento local de serviço social - reuniões; troca de informação rregular acerca das intervenções realizadas, diligências conjuntas,  numero e tipo de atividades realizadas em conjunto; Tipo de articulação/ apoio aos docentes - número de consultadorias;  Tipo de apoio aos assistentes operacionais - número de ações desenvolvidas, duração das mesmas, número de participantes; Prevenção de trajetorias de risco, no Pré-escolar - formação às educadoras de infância: numero de horas da formação, número de educadoras de infância abrangidas. Dinamização de cantinas escolares: número de alunos abrangidos, número de intervenções realizadas; Dinamização de recreios escolares: número de alunos abrangidos, número de atividades desenvolvidas;Intervenções em sala de aula 1.º, 2.º e 3.º ciclo: número de alunos envolvidos, número de ações/intervenções realizadas, diferentes projetos de intervenção; Projeto "Levar Sorrisos": número de alunos abrangidos, número de idosos envolvidos, número de ações levadas a cabo; Projeto "Histórias Encenadas": número de alunos abrangidos, número de atividades realizadas; Criação de clubes - "Clube do Riso" e "Clube de Mindfulness": número de alunos por clube, número de atividades realizadas por clube. A indisciplina foi repensada e foram tomadas medidas: i) criação de um gabinete de mediação e ii) elaboração de um formulário para registo e categorização da indisciplina, de forma a podermos atuar de acordo com os problemas identificados.</t>
  </si>
  <si>
    <t>Como estava previsto no nosso PPM, iniciamos de forma consistente,  um processo de implementação de mediação de conflitos com a atividade (Bom) Clima Escolar. Inicialmente, estava  previsto com professores, mas que, através da proposta de estágio de uma aluna da Universidade do Minho, reafetamos alguns dos professores alocados para o Gabinete de Mediação (GAME) para tutoria e apoios educativos. Foram igualmente tomadas medidas que passaram por a realização de reuniões entre a Direção, Pais/EE, alunos e professores de uma turma de 7.º ano e três de 9.º ano de escolaridade para apelar à participação/envolvimento dos pais na melhoria do clima/ comportamento na sala de aula e das aprendizagens dos alunos.</t>
  </si>
  <si>
    <t>Formação em supervisão pedagógica com o observatório de autoavaliação da Universidade do Minho para a elaboração de um plano estratégico articulado com o PPM. Elaboração do relatório da autoavaliação institucional. Aprofundamento e continuação do processo de autoavaliação tornando-o mais consistente e consequente na qualidade do serviço educativo prestado, definido e traduzido em planos de melhoria qua contemplem a monitorização da execução das atividades e a evolução dos resultados alcançados, face a metas definidas nos documentos estruturantes do Agrupamento: Projeto TEIP e Contrato de Autonomia.</t>
  </si>
  <si>
    <t>Foi identificado, através das atas dos conselho de turma do 2.º e 3.º ciclos e das ocorrências disciplinares, um atrito na aprendizagem, em contexto sala de aula, devido a comportamentos/ atitudes menos positivas dos alunos. Falta de acompanhamento e supervisão da prática letiva em contexto de sala de aula como forma de consolidação do desenvolvimento profissional.</t>
  </si>
  <si>
    <t xml:space="preserve">Formação de grupos de educação parental numa escola com impacto nas aprendizagens dos alunos e melhoria do clima de escola; articulação com as Associações de Pais, Famílias e Comunidade envolvente (Direção Aberta nas Escolas do AE); parcerias estratégicas; melhoramento dos espaços escolares permitindo que estes se possam sentir confortáveis e reconhecendo a escola como um lugar que lhes pertence; Investir no trabalho em rede, no contexto da Rede Local de Educação e Formação como parceria para a melhoria das qualificações e das competências da comunidade escolar. Assegurar a variedade na oferta de atividades de enriquecimento curricular, com base em interesses e sugestões das Famílias, adequadas aos contextos locais e socioculturais. Articulação com as diferentes associações de pais e com a União de Associações de Pais de Pedome, para organizar iniciativas sistemáticas promotoras da vinda dos pais à escola, enfatizando a articulação com o professor titular de turma (1ºCEB) e com o diretor de turma (2º e 3ºCEB): debates, tertúlias, datas comemorativas, seminários, colóquios, Encontros e outras iniciativas acertadas entre a Escola e a família.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</si>
</sst>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1" x14ac:knownFonts="1">
    <font>
      <sz val="10"/>
      <name val="Arial"/>
    </font>
    <font>
      <b/>
      <sz val="16"/>
      <name val="Calibri"/>
      <family val="2"/>
    </font>
    <font>
      <sz val="16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b/>
      <sz val="10"/>
      <color indexed="12"/>
      <name val="Arial"/>
      <family val="2"/>
    </font>
    <font>
      <b/>
      <sz val="11"/>
      <color indexed="12"/>
      <name val="Calibri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Calibri"/>
      <family val="2"/>
    </font>
    <font>
      <sz val="10"/>
      <color indexed="44"/>
      <name val="Arial"/>
      <family val="2"/>
    </font>
    <font>
      <sz val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sz val="7"/>
      <name val="Arial"/>
      <family val="2"/>
    </font>
    <font>
      <u/>
      <sz val="11"/>
      <color indexed="12"/>
      <name val="Calibri"/>
      <family val="2"/>
    </font>
    <font>
      <b/>
      <u/>
      <sz val="10"/>
      <color indexed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Calibri"/>
      <family val="2"/>
    </font>
    <font>
      <vertAlign val="superscript"/>
      <sz val="8"/>
      <name val="Calibri"/>
      <family val="2"/>
    </font>
    <font>
      <b/>
      <vertAlign val="superscript"/>
      <sz val="9"/>
      <name val="Calibri"/>
      <family val="2"/>
    </font>
    <font>
      <b/>
      <vertAlign val="superscript"/>
      <sz val="8"/>
      <name val="Calibri"/>
      <family val="2"/>
    </font>
    <font>
      <b/>
      <sz val="11"/>
      <name val="Arial"/>
      <family val="2"/>
    </font>
    <font>
      <b/>
      <sz val="9"/>
      <name val="Calibri"/>
      <family val="2"/>
    </font>
    <font>
      <sz val="8"/>
      <color indexed="8"/>
      <name val="Tahoma"/>
      <family val="2"/>
    </font>
    <font>
      <b/>
      <sz val="12"/>
      <color indexed="60"/>
      <name val="Calibri"/>
      <family val="2"/>
    </font>
    <font>
      <b/>
      <u/>
      <sz val="10"/>
      <color indexed="6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Tahoma"/>
      <family val="2"/>
    </font>
    <font>
      <sz val="9"/>
      <color theme="1"/>
      <name val="Bookman Old Style"/>
      <family val="2"/>
    </font>
    <font>
      <b/>
      <sz val="10"/>
      <color theme="0"/>
      <name val="Arial"/>
      <family val="2"/>
    </font>
    <font>
      <b/>
      <sz val="12"/>
      <color theme="0"/>
      <name val="Calibri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6"/>
      <color rgb="FFFF0000"/>
      <name val="Calibri"/>
      <family val="2"/>
    </font>
    <font>
      <b/>
      <sz val="11"/>
      <color rgb="FFFF0000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sz val="8"/>
      <color rgb="FFFF0000"/>
      <name val="Arial"/>
      <family val="2"/>
    </font>
    <font>
      <sz val="11"/>
      <color theme="0"/>
      <name val="Arial"/>
      <family val="2"/>
    </font>
    <font>
      <sz val="7"/>
      <color rgb="FFC0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rgb="FF009242"/>
      <name val="Calibri"/>
      <family val="2"/>
    </font>
    <font>
      <b/>
      <sz val="12"/>
      <color rgb="FF009242"/>
      <name val="Arial"/>
      <family val="2"/>
    </font>
    <font>
      <sz val="10"/>
      <name val="Calibri"/>
      <family val="2"/>
      <scheme val="minor"/>
    </font>
    <font>
      <b/>
      <sz val="13"/>
      <color rgb="FFFF0000"/>
      <name val="Calibri"/>
      <family val="2"/>
    </font>
    <font>
      <b/>
      <sz val="13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43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0" borderId="1" applyNumberFormat="0" applyFill="0" applyAlignment="0" applyProtection="0"/>
    <xf numFmtId="0" fontId="28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9" fillId="16" borderId="4" applyNumberFormat="0" applyAlignment="0" applyProtection="0"/>
    <xf numFmtId="0" fontId="30" fillId="0" borderId="5" applyNumberFormat="0" applyFill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0" borderId="0" applyNumberFormat="0" applyBorder="0" applyAlignment="0" applyProtection="0"/>
    <xf numFmtId="0" fontId="31" fillId="7" borderId="4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32" fillId="21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20" fillId="0" borderId="0"/>
    <xf numFmtId="0" fontId="52" fillId="0" borderId="0"/>
    <xf numFmtId="0" fontId="52" fillId="0" borderId="0"/>
    <xf numFmtId="0" fontId="5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54" fillId="0" borderId="0"/>
    <xf numFmtId="0" fontId="20" fillId="0" borderId="0"/>
    <xf numFmtId="0" fontId="54" fillId="0" borderId="0"/>
    <xf numFmtId="0" fontId="20" fillId="0" borderId="0"/>
    <xf numFmtId="0" fontId="54" fillId="0" borderId="0"/>
    <xf numFmtId="0" fontId="20" fillId="0" borderId="0"/>
    <xf numFmtId="0" fontId="54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0" fontId="54" fillId="0" borderId="0"/>
    <xf numFmtId="0" fontId="20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0" fontId="54" fillId="0" borderId="0"/>
    <xf numFmtId="0" fontId="20" fillId="0" borderId="0"/>
    <xf numFmtId="0" fontId="54" fillId="0" borderId="0"/>
    <xf numFmtId="0" fontId="20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9" fillId="0" borderId="0"/>
    <xf numFmtId="0" fontId="52" fillId="0" borderId="0"/>
    <xf numFmtId="0" fontId="20" fillId="0" borderId="0"/>
    <xf numFmtId="0" fontId="25" fillId="0" borderId="0"/>
    <xf numFmtId="0" fontId="52" fillId="0" borderId="0"/>
    <xf numFmtId="0" fontId="20" fillId="0" borderId="0"/>
    <xf numFmtId="0" fontId="52" fillId="0" borderId="0"/>
    <xf numFmtId="0" fontId="25" fillId="0" borderId="0"/>
    <xf numFmtId="0" fontId="52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25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2" fillId="0" borderId="0"/>
    <xf numFmtId="0" fontId="55" fillId="0" borderId="0"/>
    <xf numFmtId="0" fontId="20" fillId="22" borderId="6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3" fillId="16" borderId="7" applyNumberFormat="0" applyAlignment="0" applyProtection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36" fillId="23" borderId="9" applyNumberFormat="0" applyAlignment="0" applyProtection="0"/>
  </cellStyleXfs>
  <cellXfs count="325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56" fillId="27" borderId="0" xfId="0" applyFont="1" applyFill="1" applyAlignment="1">
      <alignment vertical="center"/>
    </xf>
    <xf numFmtId="0" fontId="4" fillId="27" borderId="0" xfId="0" applyFont="1" applyFill="1" applyAlignment="1" applyProtection="1">
      <alignment vertical="center"/>
      <protection locked="0"/>
    </xf>
    <xf numFmtId="0" fontId="4" fillId="27" borderId="0" xfId="0" applyFont="1" applyFill="1" applyAlignment="1" applyProtection="1">
      <alignment horizontal="left" vertical="center"/>
      <protection locked="0"/>
    </xf>
    <xf numFmtId="0" fontId="57" fillId="27" borderId="0" xfId="0" applyFont="1" applyFill="1" applyBorder="1" applyAlignment="1">
      <alignment horizontal="center" vertical="center"/>
    </xf>
    <xf numFmtId="0" fontId="58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Fill="1"/>
    <xf numFmtId="0" fontId="12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12" fillId="0" borderId="0" xfId="0" applyFont="1" applyFill="1" applyAlignment="1">
      <alignment horizontal="center" vertical="top" wrapText="1"/>
    </xf>
    <xf numFmtId="0" fontId="0" fillId="0" borderId="0" xfId="0" applyFill="1" applyAlignment="1">
      <alignment vertical="top"/>
    </xf>
    <xf numFmtId="0" fontId="12" fillId="0" borderId="0" xfId="0" applyFont="1" applyFill="1" applyAlignment="1">
      <alignment horizontal="center" vertical="top"/>
    </xf>
    <xf numFmtId="0" fontId="0" fillId="0" borderId="0" xfId="0" applyProtection="1"/>
    <xf numFmtId="0" fontId="14" fillId="24" borderId="0" xfId="0" applyFont="1" applyFill="1" applyAlignment="1">
      <alignment vertical="center"/>
    </xf>
    <xf numFmtId="0" fontId="0" fillId="24" borderId="0" xfId="0" applyFill="1" applyAlignment="1">
      <alignment vertical="center"/>
    </xf>
    <xf numFmtId="0" fontId="4" fillId="24" borderId="0" xfId="0" applyFont="1" applyFill="1" applyAlignment="1">
      <alignment vertical="center"/>
    </xf>
    <xf numFmtId="0" fontId="15" fillId="24" borderId="0" xfId="0" applyFont="1" applyFill="1" applyBorder="1" applyAlignment="1">
      <alignment horizontal="center" vertical="center"/>
    </xf>
    <xf numFmtId="0" fontId="16" fillId="24" borderId="0" xfId="0" applyFont="1" applyFill="1" applyAlignment="1">
      <alignment vertical="center"/>
    </xf>
    <xf numFmtId="0" fontId="59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32" applyAlignment="1" applyProtection="1">
      <alignment horizontal="center"/>
      <protection locked="0"/>
    </xf>
    <xf numFmtId="0" fontId="0" fillId="0" borderId="0" xfId="0" applyAlignment="1">
      <alignment wrapText="1"/>
    </xf>
    <xf numFmtId="0" fontId="6" fillId="0" borderId="0" xfId="0" applyFont="1"/>
    <xf numFmtId="0" fontId="60" fillId="0" borderId="0" xfId="0" applyFont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0" fontId="17" fillId="25" borderId="10" xfId="0" applyNumberFormat="1" applyFont="1" applyFill="1" applyBorder="1" applyAlignment="1">
      <alignment horizontal="center" vertical="center" wrapText="1"/>
    </xf>
    <xf numFmtId="1" fontId="17" fillId="0" borderId="10" xfId="0" applyNumberFormat="1" applyFont="1" applyBorder="1" applyAlignment="1" applyProtection="1">
      <alignment horizontal="center" vertical="center"/>
      <protection locked="0"/>
    </xf>
    <xf numFmtId="1" fontId="17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5" fillId="24" borderId="0" xfId="0" applyFont="1" applyFill="1" applyAlignment="1">
      <alignment horizontal="center" vertical="center"/>
    </xf>
    <xf numFmtId="0" fontId="5" fillId="24" borderId="0" xfId="0" applyFont="1" applyFill="1" applyAlignment="1">
      <alignment vertical="center"/>
    </xf>
    <xf numFmtId="0" fontId="4" fillId="24" borderId="0" xfId="0" applyFont="1" applyFill="1" applyAlignment="1">
      <alignment horizontal="center" vertical="center"/>
    </xf>
    <xf numFmtId="0" fontId="5" fillId="24" borderId="0" xfId="0" applyFont="1" applyFill="1" applyBorder="1" applyAlignment="1">
      <alignment horizontal="center" vertical="center"/>
    </xf>
    <xf numFmtId="0" fontId="60" fillId="24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0" fillId="0" borderId="0" xfId="0" applyFont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horizontal="center" vertical="center"/>
    </xf>
    <xf numFmtId="0" fontId="60" fillId="0" borderId="0" xfId="0" applyFont="1" applyFill="1" applyAlignment="1" applyProtection="1">
      <alignment vertical="center"/>
    </xf>
    <xf numFmtId="0" fontId="6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3" fillId="28" borderId="10" xfId="0" applyNumberFormat="1" applyFont="1" applyFill="1" applyBorder="1" applyAlignment="1" applyProtection="1">
      <alignment horizontal="center" vertical="center"/>
    </xf>
    <xf numFmtId="0" fontId="61" fillId="0" borderId="0" xfId="0" applyFont="1" applyFill="1" applyAlignment="1">
      <alignment vertical="center"/>
    </xf>
    <xf numFmtId="0" fontId="62" fillId="0" borderId="13" xfId="0" applyFont="1" applyBorder="1" applyAlignment="1" applyProtection="1">
      <alignment horizontal="center" vertical="top" wrapText="1"/>
    </xf>
    <xf numFmtId="0" fontId="60" fillId="0" borderId="0" xfId="0" applyFont="1" applyFill="1" applyAlignment="1" applyProtection="1">
      <alignment vertical="top"/>
    </xf>
    <xf numFmtId="0" fontId="60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3" fillId="0" borderId="12" xfId="0" applyFont="1" applyBorder="1" applyAlignment="1" applyProtection="1">
      <alignment horizontal="center" vertical="center"/>
    </xf>
    <xf numFmtId="2" fontId="3" fillId="28" borderId="10" xfId="0" applyNumberFormat="1" applyFont="1" applyFill="1" applyBorder="1" applyAlignment="1" applyProtection="1">
      <alignment horizontal="center" vertical="center" wrapText="1" shrinkToFit="1"/>
    </xf>
    <xf numFmtId="0" fontId="3" fillId="28" borderId="10" xfId="0" applyNumberFormat="1" applyFont="1" applyFill="1" applyBorder="1" applyAlignment="1" applyProtection="1">
      <alignment horizontal="center" vertical="center"/>
    </xf>
    <xf numFmtId="10" fontId="3" fillId="28" borderId="10" xfId="0" applyNumberFormat="1" applyFont="1" applyFill="1" applyBorder="1" applyAlignment="1" applyProtection="1">
      <alignment horizontal="center" vertical="center"/>
    </xf>
    <xf numFmtId="2" fontId="3" fillId="28" borderId="1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6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0" fillId="0" borderId="0" xfId="0" applyFont="1" applyFill="1" applyProtection="1"/>
    <xf numFmtId="0" fontId="60" fillId="0" borderId="0" xfId="0" applyFont="1" applyProtection="1"/>
    <xf numFmtId="0" fontId="13" fillId="0" borderId="0" xfId="32" applyFont="1" applyAlignment="1" applyProtection="1">
      <alignment horizontal="center"/>
      <protection locked="0"/>
    </xf>
    <xf numFmtId="0" fontId="20" fillId="0" borderId="0" xfId="0" applyFont="1"/>
    <xf numFmtId="0" fontId="6" fillId="0" borderId="0" xfId="0" applyFont="1" applyAlignment="1">
      <alignment horizontal="left" indent="4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17" fillId="0" borderId="0" xfId="0" applyFont="1" applyBorder="1" applyAlignment="1">
      <alignment vertical="top"/>
    </xf>
    <xf numFmtId="0" fontId="3" fillId="0" borderId="0" xfId="0" applyFont="1" applyBorder="1"/>
    <xf numFmtId="0" fontId="3" fillId="0" borderId="14" xfId="0" applyFont="1" applyBorder="1"/>
    <xf numFmtId="0" fontId="0" fillId="0" borderId="14" xfId="0" applyBorder="1"/>
    <xf numFmtId="0" fontId="17" fillId="0" borderId="0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6" fillId="0" borderId="14" xfId="0" applyFont="1" applyBorder="1"/>
    <xf numFmtId="0" fontId="0" fillId="0" borderId="0" xfId="0" applyBorder="1" applyAlignment="1">
      <alignment wrapText="1"/>
    </xf>
    <xf numFmtId="0" fontId="6" fillId="0" borderId="0" xfId="0" applyFont="1" applyAlignment="1">
      <alignment horizontal="left" indent="13"/>
    </xf>
    <xf numFmtId="0" fontId="20" fillId="0" borderId="0" xfId="45"/>
    <xf numFmtId="0" fontId="61" fillId="0" borderId="0" xfId="0" applyFont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vertical="top" wrapText="1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/>
    <xf numFmtId="0" fontId="15" fillId="0" borderId="0" xfId="0" applyFont="1" applyFill="1" applyBorder="1" applyAlignment="1">
      <alignment horizontal="left" vertical="center" wrapText="1"/>
    </xf>
    <xf numFmtId="1" fontId="17" fillId="29" borderId="10" xfId="0" applyNumberFormat="1" applyFont="1" applyFill="1" applyBorder="1" applyAlignment="1" applyProtection="1">
      <alignment horizontal="center" vertical="center"/>
      <protection hidden="1"/>
    </xf>
    <xf numFmtId="10" fontId="17" fillId="29" borderId="10" xfId="0" applyNumberFormat="1" applyFont="1" applyFill="1" applyBorder="1" applyAlignment="1" applyProtection="1">
      <alignment horizontal="center" vertical="center" wrapText="1"/>
      <protection hidden="1"/>
    </xf>
    <xf numFmtId="1" fontId="17" fillId="29" borderId="10" xfId="0" applyNumberFormat="1" applyFont="1" applyFill="1" applyBorder="1" applyAlignment="1" applyProtection="1">
      <alignment horizontal="center" vertical="center" wrapText="1"/>
      <protection hidden="1"/>
    </xf>
    <xf numFmtId="10" fontId="17" fillId="25" borderId="1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>
      <alignment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vertical="center" wrapText="1"/>
      <protection locked="0"/>
    </xf>
    <xf numFmtId="0" fontId="37" fillId="29" borderId="10" xfId="0" applyFont="1" applyFill="1" applyBorder="1" applyAlignment="1">
      <alignment horizontal="center" vertical="center"/>
    </xf>
    <xf numFmtId="0" fontId="38" fillId="0" borderId="10" xfId="0" applyFont="1" applyBorder="1" applyAlignment="1" applyProtection="1">
      <alignment vertical="top" wrapText="1"/>
      <protection locked="0"/>
    </xf>
    <xf numFmtId="0" fontId="37" fillId="28" borderId="10" xfId="0" applyFont="1" applyFill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63" fillId="0" borderId="0" xfId="0" applyFont="1" applyFill="1" applyAlignment="1" applyProtection="1">
      <alignment vertical="top" wrapText="1"/>
    </xf>
    <xf numFmtId="0" fontId="63" fillId="0" borderId="0" xfId="0" applyFont="1" applyFill="1" applyAlignment="1" applyProtection="1">
      <alignment vertical="top"/>
    </xf>
    <xf numFmtId="0" fontId="13" fillId="0" borderId="0" xfId="32" applyFill="1" applyAlignment="1" applyProtection="1">
      <alignment vertical="top" wrapText="1"/>
    </xf>
    <xf numFmtId="0" fontId="0" fillId="0" borderId="0" xfId="0" applyBorder="1" applyAlignment="1">
      <alignment vertical="center"/>
    </xf>
    <xf numFmtId="0" fontId="12" fillId="0" borderId="0" xfId="0" applyFont="1" applyFill="1" applyAlignment="1">
      <alignment horizontal="right" vertical="top" wrapText="1"/>
    </xf>
    <xf numFmtId="0" fontId="18" fillId="0" borderId="0" xfId="0" applyFont="1" applyBorder="1" applyAlignment="1" applyProtection="1">
      <alignment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64" fillId="30" borderId="15" xfId="0" applyFont="1" applyFill="1" applyBorder="1" applyAlignment="1">
      <alignment horizontal="center" textRotation="90" wrapText="1"/>
    </xf>
    <xf numFmtId="0" fontId="65" fillId="30" borderId="15" xfId="0" applyFont="1" applyFill="1" applyBorder="1" applyAlignment="1">
      <alignment horizontal="justify" wrapText="1"/>
    </xf>
    <xf numFmtId="0" fontId="65" fillId="30" borderId="15" xfId="0" applyFont="1" applyFill="1" applyBorder="1" applyAlignment="1">
      <alignment horizontal="center" wrapText="1"/>
    </xf>
    <xf numFmtId="0" fontId="65" fillId="30" borderId="16" xfId="0" applyFont="1" applyFill="1" applyBorder="1" applyAlignment="1">
      <alignment horizontal="justify" wrapText="1"/>
    </xf>
    <xf numFmtId="0" fontId="57" fillId="30" borderId="10" xfId="0" applyFont="1" applyFill="1" applyBorder="1" applyAlignment="1">
      <alignment horizontal="center" vertical="center"/>
    </xf>
    <xf numFmtId="0" fontId="66" fillId="30" borderId="10" xfId="0" applyFont="1" applyFill="1" applyBorder="1" applyAlignment="1">
      <alignment horizontal="center" vertical="center"/>
    </xf>
    <xf numFmtId="0" fontId="18" fillId="0" borderId="10" xfId="0" applyFont="1" applyBorder="1" applyAlignment="1" applyProtection="1">
      <alignment vertical="top" wrapText="1"/>
      <protection locked="0"/>
    </xf>
    <xf numFmtId="0" fontId="0" fillId="31" borderId="0" xfId="0" applyFill="1" applyAlignment="1" applyProtection="1">
      <alignment vertical="center"/>
    </xf>
    <xf numFmtId="0" fontId="59" fillId="31" borderId="0" xfId="0" applyFont="1" applyFill="1" applyAlignment="1" applyProtection="1">
      <alignment horizontal="center" vertical="center"/>
      <protection locked="0"/>
    </xf>
    <xf numFmtId="0" fontId="0" fillId="31" borderId="0" xfId="0" applyFill="1" applyAlignment="1" applyProtection="1">
      <alignment horizontal="center" vertical="center"/>
    </xf>
    <xf numFmtId="0" fontId="21" fillId="32" borderId="15" xfId="0" applyFont="1" applyFill="1" applyBorder="1" applyAlignment="1" applyProtection="1">
      <alignment horizontal="center" vertical="center" wrapText="1"/>
    </xf>
    <xf numFmtId="0" fontId="41" fillId="31" borderId="10" xfId="0" applyFont="1" applyFill="1" applyBorder="1" applyAlignment="1" applyProtection="1">
      <alignment vertical="center" wrapText="1"/>
      <protection locked="0"/>
    </xf>
    <xf numFmtId="0" fontId="18" fillId="31" borderId="10" xfId="0" applyFont="1" applyFill="1" applyBorder="1" applyAlignment="1" applyProtection="1">
      <alignment horizontal="center" vertical="center"/>
      <protection locked="0"/>
    </xf>
    <xf numFmtId="164" fontId="18" fillId="33" borderId="10" xfId="0" applyNumberFormat="1" applyFont="1" applyFill="1" applyBorder="1" applyAlignment="1" applyProtection="1">
      <alignment horizontal="center" vertical="center"/>
    </xf>
    <xf numFmtId="164" fontId="18" fillId="33" borderId="10" xfId="164" applyNumberFormat="1" applyFont="1" applyFill="1" applyBorder="1" applyAlignment="1" applyProtection="1">
      <alignment horizontal="center" vertical="center"/>
    </xf>
    <xf numFmtId="0" fontId="37" fillId="31" borderId="0" xfId="0" applyFont="1" applyFill="1" applyAlignment="1" applyProtection="1">
      <alignment vertical="center"/>
    </xf>
    <xf numFmtId="0" fontId="18" fillId="31" borderId="0" xfId="0" applyFont="1" applyFill="1" applyBorder="1" applyAlignment="1" applyProtection="1">
      <alignment vertical="center"/>
    </xf>
    <xf numFmtId="0" fontId="37" fillId="31" borderId="0" xfId="0" applyFont="1" applyFill="1" applyAlignment="1" applyProtection="1">
      <alignment horizontal="center" vertical="center"/>
    </xf>
    <xf numFmtId="0" fontId="20" fillId="31" borderId="0" xfId="0" applyFont="1" applyFill="1" applyAlignment="1" applyProtection="1">
      <alignment vertical="center"/>
    </xf>
    <xf numFmtId="0" fontId="18" fillId="31" borderId="0" xfId="45" applyFont="1" applyFill="1" applyProtection="1"/>
    <xf numFmtId="0" fontId="60" fillId="31" borderId="0" xfId="0" applyFont="1" applyFill="1" applyAlignment="1" applyProtection="1">
      <alignment vertical="center"/>
    </xf>
    <xf numFmtId="0" fontId="60" fillId="31" borderId="0" xfId="0" applyFont="1" applyFill="1" applyAlignment="1" applyProtection="1">
      <alignment horizontal="center" vertical="center"/>
    </xf>
    <xf numFmtId="0" fontId="60" fillId="31" borderId="0" xfId="45" applyFont="1" applyFill="1" applyProtection="1"/>
    <xf numFmtId="0" fontId="67" fillId="31" borderId="0" xfId="45" applyFont="1" applyFill="1" applyProtection="1"/>
    <xf numFmtId="0" fontId="0" fillId="24" borderId="0" xfId="0" applyFill="1" applyAlignment="1"/>
    <xf numFmtId="0" fontId="0" fillId="31" borderId="0" xfId="0" applyFill="1" applyAlignment="1" applyProtection="1"/>
    <xf numFmtId="0" fontId="18" fillId="31" borderId="0" xfId="0" applyFont="1" applyFill="1" applyBorder="1" applyAlignment="1" applyProtection="1"/>
    <xf numFmtId="0" fontId="60" fillId="31" borderId="0" xfId="0" applyFont="1" applyFill="1" applyAlignment="1" applyProtection="1"/>
    <xf numFmtId="0" fontId="42" fillId="31" borderId="0" xfId="0" applyFont="1" applyFill="1" applyAlignment="1" applyProtection="1">
      <alignment vertical="center"/>
    </xf>
    <xf numFmtId="0" fontId="42" fillId="31" borderId="0" xfId="0" applyFont="1" applyFill="1" applyAlignment="1" applyProtection="1"/>
    <xf numFmtId="0" fontId="42" fillId="31" borderId="0" xfId="0" applyFont="1" applyFill="1" applyAlignment="1" applyProtection="1">
      <alignment horizontal="center" vertical="center"/>
    </xf>
    <xf numFmtId="0" fontId="68" fillId="31" borderId="0" xfId="0" applyFont="1" applyFill="1" applyAlignment="1" applyProtection="1">
      <alignment horizontal="center" vertical="center"/>
      <protection locked="0"/>
    </xf>
    <xf numFmtId="0" fontId="42" fillId="0" borderId="0" xfId="0" applyFont="1"/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</xf>
    <xf numFmtId="0" fontId="61" fillId="0" borderId="0" xfId="0" applyFont="1" applyFill="1" applyAlignment="1" applyProtection="1">
      <alignment horizontal="left" vertical="center"/>
      <protection hidden="1"/>
    </xf>
    <xf numFmtId="0" fontId="0" fillId="0" borderId="0" xfId="0" applyFill="1"/>
    <xf numFmtId="0" fontId="18" fillId="31" borderId="10" xfId="0" applyFont="1" applyFill="1" applyBorder="1" applyAlignment="1" applyProtection="1">
      <alignment horizontal="center" vertical="center" wrapText="1"/>
      <protection locked="0"/>
    </xf>
    <xf numFmtId="0" fontId="61" fillId="31" borderId="0" xfId="0" applyFont="1" applyFill="1" applyAlignment="1" applyProtection="1">
      <alignment vertical="center"/>
    </xf>
    <xf numFmtId="0" fontId="69" fillId="33" borderId="10" xfId="0" applyFont="1" applyFill="1" applyBorder="1" applyAlignment="1" applyProtection="1">
      <alignment horizontal="center" vertical="center" wrapText="1"/>
    </xf>
    <xf numFmtId="0" fontId="60" fillId="0" borderId="0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wrapText="1"/>
    </xf>
    <xf numFmtId="0" fontId="40" fillId="0" borderId="0" xfId="32" applyFont="1" applyAlignment="1" applyProtection="1">
      <alignment vertical="top" wrapText="1"/>
    </xf>
    <xf numFmtId="1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10" fontId="17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right" vertical="top"/>
    </xf>
    <xf numFmtId="0" fontId="61" fillId="0" borderId="0" xfId="0" applyFont="1"/>
    <xf numFmtId="0" fontId="40" fillId="0" borderId="0" xfId="32" applyFont="1" applyFill="1" applyAlignment="1" applyProtection="1">
      <alignment vertical="top" wrapText="1"/>
    </xf>
    <xf numFmtId="0" fontId="18" fillId="0" borderId="0" xfId="41" applyFont="1" applyBorder="1" applyAlignment="1" applyProtection="1">
      <alignment vertical="center" wrapText="1"/>
      <protection hidden="1"/>
    </xf>
    <xf numFmtId="0" fontId="20" fillId="0" borderId="0" xfId="41" applyBorder="1" applyAlignment="1" applyProtection="1">
      <alignment vertical="center" wrapText="1"/>
      <protection hidden="1"/>
    </xf>
    <xf numFmtId="0" fontId="70" fillId="0" borderId="0" xfId="0" applyFont="1" applyAlignment="1">
      <alignment horizontal="left" vertical="top" wrapText="1"/>
    </xf>
    <xf numFmtId="0" fontId="48" fillId="0" borderId="10" xfId="0" applyFont="1" applyBorder="1" applyAlignment="1">
      <alignment horizontal="center" vertical="center" wrapText="1"/>
    </xf>
    <xf numFmtId="10" fontId="17" fillId="28" borderId="10" xfId="0" applyNumberFormat="1" applyFont="1" applyFill="1" applyBorder="1" applyAlignment="1" applyProtection="1">
      <alignment horizontal="center" vertical="center" wrapText="1"/>
      <protection hidden="1"/>
    </xf>
    <xf numFmtId="0" fontId="48" fillId="0" borderId="10" xfId="0" applyFont="1" applyBorder="1" applyAlignment="1">
      <alignment horizontal="center" vertical="center"/>
    </xf>
    <xf numFmtId="0" fontId="71" fillId="28" borderId="0" xfId="45" applyFont="1" applyFill="1" applyAlignment="1">
      <alignment horizontal="center"/>
    </xf>
    <xf numFmtId="0" fontId="70" fillId="0" borderId="0" xfId="45" applyFont="1" applyFill="1"/>
    <xf numFmtId="0" fontId="70" fillId="0" borderId="0" xfId="45" applyFont="1"/>
    <xf numFmtId="0" fontId="0" fillId="0" borderId="10" xfId="0" applyBorder="1" applyAlignment="1" applyProtection="1">
      <alignment horizontal="center" vertical="center"/>
      <protection locked="0"/>
    </xf>
    <xf numFmtId="0" fontId="18" fillId="31" borderId="12" xfId="0" applyFont="1" applyFill="1" applyBorder="1" applyAlignment="1" applyProtection="1">
      <alignment horizontal="left" vertical="center"/>
    </xf>
    <xf numFmtId="0" fontId="18" fillId="31" borderId="0" xfId="0" applyFont="1" applyFill="1" applyBorder="1" applyAlignment="1" applyProtection="1">
      <alignment horizontal="left" vertical="center"/>
    </xf>
    <xf numFmtId="0" fontId="72" fillId="0" borderId="0" xfId="0" applyFont="1" applyAlignment="1">
      <alignment vertical="center"/>
    </xf>
    <xf numFmtId="1" fontId="17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/>
    <xf numFmtId="0" fontId="61" fillId="31" borderId="0" xfId="0" applyFont="1" applyFill="1" applyAlignment="1" applyProtection="1">
      <alignment horizontal="center" vertical="center" textRotation="90"/>
    </xf>
    <xf numFmtId="0" fontId="61" fillId="0" borderId="0" xfId="0" applyFont="1" applyAlignment="1">
      <alignment horizontal="center" vertical="center" textRotation="90"/>
    </xf>
    <xf numFmtId="0" fontId="67" fillId="31" borderId="0" xfId="45" applyFont="1" applyFill="1" applyAlignment="1" applyProtection="1"/>
    <xf numFmtId="0" fontId="60" fillId="31" borderId="0" xfId="45" applyFont="1" applyFill="1" applyAlignment="1" applyProtection="1"/>
    <xf numFmtId="0" fontId="20" fillId="31" borderId="0" xfId="45" applyFill="1" applyAlignment="1" applyProtection="1"/>
    <xf numFmtId="0" fontId="1" fillId="24" borderId="0" xfId="0" applyFont="1" applyFill="1" applyAlignment="1">
      <alignment horizontal="center" vertical="center" wrapText="1"/>
    </xf>
    <xf numFmtId="0" fontId="2" fillId="24" borderId="0" xfId="0" applyFont="1" applyFill="1" applyAlignment="1">
      <alignment wrapText="1"/>
    </xf>
    <xf numFmtId="0" fontId="6" fillId="26" borderId="17" xfId="0" applyFont="1" applyFill="1" applyBorder="1" applyAlignment="1">
      <alignment horizontal="center" vertical="center"/>
    </xf>
    <xf numFmtId="0" fontId="6" fillId="26" borderId="13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 vertical="center"/>
    </xf>
    <xf numFmtId="0" fontId="40" fillId="0" borderId="0" xfId="32" applyFont="1" applyAlignment="1" applyProtection="1">
      <alignment vertical="top" wrapText="1"/>
    </xf>
    <xf numFmtId="0" fontId="13" fillId="0" borderId="0" xfId="32" applyFont="1" applyFill="1" applyAlignment="1" applyProtection="1">
      <alignment vertical="top" wrapText="1"/>
    </xf>
    <xf numFmtId="0" fontId="40" fillId="0" borderId="0" xfId="32" applyFont="1" applyFill="1" applyAlignment="1" applyProtection="1">
      <alignment vertical="top" wrapText="1"/>
    </xf>
    <xf numFmtId="0" fontId="13" fillId="0" borderId="0" xfId="32" applyAlignment="1" applyProtection="1">
      <alignment horizontal="left" vertical="top" wrapText="1"/>
    </xf>
    <xf numFmtId="0" fontId="40" fillId="0" borderId="0" xfId="32" applyFont="1" applyAlignment="1" applyProtection="1"/>
    <xf numFmtId="0" fontId="13" fillId="0" borderId="0" xfId="32" applyFill="1" applyAlignment="1" applyProtection="1">
      <alignment vertical="top" wrapText="1"/>
    </xf>
    <xf numFmtId="0" fontId="13" fillId="0" borderId="0" xfId="32" applyFill="1" applyAlignment="1" applyProtection="1">
      <alignment horizontal="left" vertical="top" wrapText="1"/>
    </xf>
    <xf numFmtId="0" fontId="17" fillId="0" borderId="1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textRotation="90" wrapText="1"/>
    </xf>
    <xf numFmtId="0" fontId="17" fillId="0" borderId="15" xfId="0" applyFont="1" applyBorder="1" applyAlignment="1">
      <alignment horizontal="center" textRotation="90" wrapText="1"/>
    </xf>
    <xf numFmtId="0" fontId="15" fillId="0" borderId="14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73" fillId="28" borderId="10" xfId="0" applyFont="1" applyFill="1" applyBorder="1" applyAlignment="1">
      <alignment horizontal="center" vertical="center" wrapText="1"/>
    </xf>
    <xf numFmtId="0" fontId="74" fillId="28" borderId="10" xfId="0" applyFont="1" applyFill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73" fillId="28" borderId="10" xfId="0" applyFont="1" applyFill="1" applyBorder="1" applyAlignment="1" applyProtection="1">
      <alignment horizontal="center" vertical="center" wrapText="1"/>
      <protection locked="0"/>
    </xf>
    <xf numFmtId="0" fontId="74" fillId="28" borderId="10" xfId="0" applyFont="1" applyFill="1" applyBorder="1" applyAlignment="1" applyProtection="1">
      <alignment vertical="center" wrapText="1"/>
      <protection locked="0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7" xfId="0" applyFont="1" applyBorder="1" applyAlignment="1" applyProtection="1">
      <alignment vertical="top" wrapText="1"/>
      <protection locked="0"/>
    </xf>
    <xf numFmtId="0" fontId="18" fillId="0" borderId="13" xfId="0" applyFont="1" applyBorder="1" applyAlignment="1" applyProtection="1">
      <alignment vertical="top" wrapText="1"/>
      <protection locked="0"/>
    </xf>
    <xf numFmtId="0" fontId="18" fillId="0" borderId="18" xfId="0" applyFont="1" applyBorder="1" applyAlignment="1" applyProtection="1">
      <alignment vertical="top" wrapText="1"/>
      <protection locked="0"/>
    </xf>
    <xf numFmtId="0" fontId="7" fillId="26" borderId="14" xfId="0" applyFont="1" applyFill="1" applyBorder="1" applyAlignment="1">
      <alignment horizontal="left" vertical="center"/>
    </xf>
    <xf numFmtId="0" fontId="19" fillId="26" borderId="14" xfId="0" applyFont="1" applyFill="1" applyBorder="1" applyAlignment="1">
      <alignment horizontal="left" vertical="center"/>
    </xf>
    <xf numFmtId="0" fontId="14" fillId="24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2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43" fillId="0" borderId="19" xfId="0" applyFont="1" applyBorder="1" applyAlignment="1">
      <alignment horizontal="center" textRotation="90" wrapText="1"/>
    </xf>
    <xf numFmtId="0" fontId="17" fillId="0" borderId="16" xfId="0" applyFont="1" applyBorder="1" applyAlignment="1">
      <alignment horizontal="center" textRotation="90" wrapText="1"/>
    </xf>
    <xf numFmtId="0" fontId="17" fillId="0" borderId="1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75" fillId="0" borderId="0" xfId="0" applyFont="1" applyAlignment="1">
      <alignment horizontal="left" vertical="top" wrapText="1"/>
    </xf>
    <xf numFmtId="0" fontId="75" fillId="0" borderId="0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5" fillId="0" borderId="10" xfId="0" applyFont="1" applyBorder="1" applyAlignment="1">
      <alignment horizontal="center" vertical="center" textRotation="90" wrapText="1"/>
    </xf>
    <xf numFmtId="0" fontId="3" fillId="28" borderId="17" xfId="0" applyFont="1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15" fillId="26" borderId="0" xfId="0" applyFont="1" applyFill="1" applyAlignment="1">
      <alignment vertical="center" wrapText="1"/>
    </xf>
    <xf numFmtId="0" fontId="20" fillId="0" borderId="0" xfId="0" applyFont="1" applyAlignment="1">
      <alignment wrapText="1"/>
    </xf>
    <xf numFmtId="0" fontId="3" fillId="0" borderId="13" xfId="0" applyFont="1" applyBorder="1" applyAlignment="1" applyProtection="1">
      <alignment vertical="top" wrapText="1"/>
    </xf>
    <xf numFmtId="0" fontId="0" fillId="0" borderId="13" xfId="0" applyBorder="1" applyAlignment="1" applyProtection="1">
      <alignment vertical="top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wrapText="1"/>
    </xf>
    <xf numFmtId="0" fontId="7" fillId="26" borderId="0" xfId="0" applyFont="1" applyFill="1" applyAlignment="1">
      <alignment horizontal="justify" vertical="center" wrapText="1"/>
    </xf>
    <xf numFmtId="0" fontId="20" fillId="0" borderId="0" xfId="0" applyFont="1" applyAlignment="1">
      <alignment horizontal="justify" wrapText="1"/>
    </xf>
    <xf numFmtId="0" fontId="17" fillId="0" borderId="17" xfId="0" applyFont="1" applyBorder="1" applyAlignment="1" applyProtection="1">
      <alignment vertical="top" wrapText="1"/>
      <protection locked="0"/>
    </xf>
    <xf numFmtId="0" fontId="17" fillId="0" borderId="13" xfId="0" applyFont="1" applyBorder="1" applyAlignment="1" applyProtection="1">
      <alignment vertical="top" wrapText="1"/>
      <protection locked="0"/>
    </xf>
    <xf numFmtId="0" fontId="15" fillId="26" borderId="0" xfId="0" applyFont="1" applyFill="1" applyBorder="1" applyAlignment="1">
      <alignment horizontal="left" vertical="center" wrapText="1"/>
    </xf>
    <xf numFmtId="0" fontId="76" fillId="0" borderId="0" xfId="0" applyFont="1" applyFill="1" applyBorder="1" applyAlignment="1" applyProtection="1">
      <alignment horizontal="center" vertical="center" wrapText="1"/>
    </xf>
    <xf numFmtId="0" fontId="77" fillId="0" borderId="0" xfId="0" applyFont="1" applyFill="1" applyBorder="1" applyAlignment="1" applyProtection="1">
      <alignment horizontal="center" vertical="center" wrapText="1"/>
    </xf>
    <xf numFmtId="0" fontId="7" fillId="26" borderId="0" xfId="0" applyFont="1" applyFill="1" applyAlignment="1">
      <alignment horizontal="left" vertical="center" wrapText="1"/>
    </xf>
    <xf numFmtId="0" fontId="57" fillId="30" borderId="10" xfId="0" applyFont="1" applyFill="1" applyBorder="1" applyAlignment="1">
      <alignment horizontal="center" vertical="center" wrapText="1"/>
    </xf>
    <xf numFmtId="0" fontId="66" fillId="30" borderId="10" xfId="0" applyFont="1" applyFill="1" applyBorder="1" applyAlignment="1">
      <alignment horizontal="center" vertical="center" wrapText="1"/>
    </xf>
    <xf numFmtId="0" fontId="65" fillId="30" borderId="10" xfId="0" applyFont="1" applyFill="1" applyBorder="1" applyAlignment="1">
      <alignment horizontal="center" wrapText="1"/>
    </xf>
    <xf numFmtId="0" fontId="5" fillId="24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32" applyAlignment="1" applyProtection="1">
      <alignment horizontal="center" wrapText="1"/>
      <protection locked="0"/>
    </xf>
    <xf numFmtId="0" fontId="13" fillId="0" borderId="0" xfId="32" applyAlignment="1" applyProtection="1">
      <alignment wrapText="1"/>
    </xf>
    <xf numFmtId="0" fontId="19" fillId="31" borderId="19" xfId="0" applyFont="1" applyFill="1" applyBorder="1" applyAlignment="1" applyProtection="1">
      <alignment horizontal="center" vertical="center"/>
      <protection locked="0"/>
    </xf>
    <xf numFmtId="0" fontId="19" fillId="31" borderId="16" xfId="0" applyFont="1" applyFill="1" applyBorder="1" applyAlignment="1" applyProtection="1">
      <alignment horizontal="center" vertical="center"/>
      <protection locked="0"/>
    </xf>
    <xf numFmtId="0" fontId="19" fillId="31" borderId="15" xfId="0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vertical="center" wrapText="1"/>
    </xf>
    <xf numFmtId="0" fontId="21" fillId="32" borderId="19" xfId="0" applyFont="1" applyFill="1" applyBorder="1" applyAlignment="1" applyProtection="1">
      <alignment horizontal="center" wrapText="1"/>
    </xf>
    <xf numFmtId="0" fontId="21" fillId="32" borderId="16" xfId="0" applyFont="1" applyFill="1" applyBorder="1" applyAlignment="1" applyProtection="1">
      <alignment horizontal="center" wrapText="1"/>
    </xf>
    <xf numFmtId="0" fontId="21" fillId="32" borderId="15" xfId="0" applyFont="1" applyFill="1" applyBorder="1" applyAlignment="1" applyProtection="1">
      <alignment horizontal="center" wrapText="1"/>
    </xf>
    <xf numFmtId="0" fontId="21" fillId="32" borderId="10" xfId="0" applyFont="1" applyFill="1" applyBorder="1" applyAlignment="1" applyProtection="1">
      <alignment horizontal="center" textRotation="90" wrapText="1"/>
    </xf>
    <xf numFmtId="0" fontId="21" fillId="32" borderId="19" xfId="0" applyFont="1" applyFill="1" applyBorder="1" applyAlignment="1" applyProtection="1">
      <alignment horizontal="center" textRotation="90" wrapText="1" shrinkToFit="1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21" fillId="32" borderId="10" xfId="0" applyFont="1" applyFill="1" applyBorder="1" applyAlignment="1" applyProtection="1">
      <alignment horizontal="center" textRotation="90" wrapText="1" shrinkToFit="1"/>
    </xf>
    <xf numFmtId="0" fontId="0" fillId="28" borderId="10" xfId="0" applyFill="1" applyBorder="1" applyAlignment="1" applyProtection="1">
      <alignment horizontal="center" wrapText="1"/>
    </xf>
    <xf numFmtId="0" fontId="41" fillId="32" borderId="10" xfId="0" applyFont="1" applyFill="1" applyBorder="1" applyAlignment="1" applyProtection="1">
      <alignment horizontal="center" vertical="center" wrapText="1"/>
    </xf>
    <xf numFmtId="0" fontId="21" fillId="32" borderId="19" xfId="0" applyFont="1" applyFill="1" applyBorder="1" applyAlignment="1" applyProtection="1">
      <alignment horizontal="center" textRotation="90" wrapText="1"/>
    </xf>
    <xf numFmtId="0" fontId="21" fillId="32" borderId="16" xfId="0" applyFont="1" applyFill="1" applyBorder="1" applyAlignment="1" applyProtection="1">
      <alignment horizontal="center" textRotation="90" wrapText="1"/>
    </xf>
    <xf numFmtId="0" fontId="21" fillId="32" borderId="15" xfId="0" applyFont="1" applyFill="1" applyBorder="1" applyAlignment="1" applyProtection="1">
      <alignment horizontal="center" textRotation="90" wrapText="1"/>
    </xf>
    <xf numFmtId="0" fontId="21" fillId="32" borderId="1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1" fillId="32" borderId="20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1" fillId="32" borderId="19" xfId="0" applyFont="1" applyFill="1" applyBorder="1" applyAlignment="1" applyProtection="1">
      <alignment horizontal="center" textRotation="90" wrapText="1"/>
    </xf>
    <xf numFmtId="0" fontId="0" fillId="0" borderId="16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21" fillId="32" borderId="16" xfId="0" applyFont="1" applyFill="1" applyBorder="1" applyAlignment="1" applyProtection="1">
      <alignment horizontal="center" vertical="center" wrapText="1"/>
    </xf>
    <xf numFmtId="0" fontId="0" fillId="0" borderId="18" xfId="0" applyBorder="1" applyAlignment="1"/>
    <xf numFmtId="0" fontId="0" fillId="0" borderId="10" xfId="0" applyBorder="1" applyAlignment="1">
      <alignment horizontal="center" wrapText="1"/>
    </xf>
    <xf numFmtId="0" fontId="80" fillId="0" borderId="10" xfId="0" applyFont="1" applyBorder="1" applyAlignment="1" applyProtection="1">
      <alignment vertical="top" wrapText="1"/>
      <protection locked="0"/>
    </xf>
    <xf numFmtId="0" fontId="19" fillId="0" borderId="0" xfId="41" applyFont="1" applyBorder="1" applyAlignment="1" applyProtection="1">
      <alignment horizontal="left" vertical="center" wrapText="1"/>
      <protection hidden="1"/>
    </xf>
    <xf numFmtId="0" fontId="20" fillId="0" borderId="14" xfId="0" applyFont="1" applyBorder="1" applyAlignment="1">
      <alignment horizontal="justify" vertical="center" wrapText="1"/>
    </xf>
    <xf numFmtId="0" fontId="18" fillId="0" borderId="10" xfId="41" applyFont="1" applyBorder="1" applyAlignment="1" applyProtection="1">
      <alignment horizontal="left" vertical="top" wrapText="1"/>
      <protection locked="0"/>
    </xf>
    <xf numFmtId="0" fontId="48" fillId="0" borderId="17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41" fillId="0" borderId="15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78" fillId="26" borderId="0" xfId="41" applyFont="1" applyFill="1" applyAlignment="1">
      <alignment vertical="center" wrapText="1"/>
    </xf>
    <xf numFmtId="0" fontId="79" fillId="0" borderId="0" xfId="41" applyFont="1" applyAlignment="1">
      <alignment wrapText="1"/>
    </xf>
    <xf numFmtId="0" fontId="70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4" xfId="0" applyBorder="1" applyAlignment="1">
      <alignment wrapText="1"/>
    </xf>
    <xf numFmtId="0" fontId="19" fillId="0" borderId="0" xfId="0" applyFont="1" applyAlignment="1">
      <alignment vertical="center" wrapText="1"/>
    </xf>
    <xf numFmtId="0" fontId="18" fillId="0" borderId="0" xfId="41" applyFont="1" applyBorder="1" applyAlignment="1" applyProtection="1">
      <alignment vertical="center" wrapText="1"/>
      <protection hidden="1"/>
    </xf>
    <xf numFmtId="0" fontId="20" fillId="0" borderId="0" xfId="41" applyBorder="1" applyAlignment="1" applyProtection="1">
      <alignment vertical="center" wrapText="1"/>
      <protection hidden="1"/>
    </xf>
    <xf numFmtId="0" fontId="47" fillId="0" borderId="0" xfId="41" applyFont="1" applyBorder="1" applyAlignment="1" applyProtection="1">
      <alignment horizontal="left" vertical="center" wrapText="1" indent="2"/>
      <protection hidden="1"/>
    </xf>
    <xf numFmtId="0" fontId="47" fillId="0" borderId="0" xfId="41" applyFont="1" applyAlignment="1" applyProtection="1">
      <alignment horizontal="left" vertical="center" wrapText="1" indent="2"/>
      <protection hidden="1"/>
    </xf>
    <xf numFmtId="0" fontId="19" fillId="0" borderId="0" xfId="41" applyFont="1" applyBorder="1" applyAlignment="1" applyProtection="1">
      <alignment horizontal="center" vertical="center" wrapText="1"/>
      <protection hidden="1"/>
    </xf>
    <xf numFmtId="0" fontId="19" fillId="0" borderId="0" xfId="41" applyFont="1" applyAlignment="1" applyProtection="1">
      <alignment horizontal="center" vertical="center" wrapText="1"/>
      <protection hidden="1"/>
    </xf>
    <xf numFmtId="10" fontId="6" fillId="28" borderId="17" xfId="0" applyNumberFormat="1" applyFont="1" applyFill="1" applyBorder="1" applyAlignment="1" applyProtection="1">
      <alignment horizontal="center" vertical="center" wrapText="1"/>
      <protection hidden="1"/>
    </xf>
    <xf numFmtId="0" fontId="42" fillId="28" borderId="18" xfId="0" applyFont="1" applyFill="1" applyBorder="1" applyAlignment="1" applyProtection="1">
      <alignment horizontal="center" vertical="center" wrapText="1"/>
      <protection hidden="1"/>
    </xf>
  </cellXfs>
  <cellStyles count="171">
    <cellStyle name="20% - Cor1 2" xfId="1"/>
    <cellStyle name="20% - Cor2 2" xfId="2"/>
    <cellStyle name="20% - Cor3 2" xfId="3"/>
    <cellStyle name="20% - Cor4 2" xfId="4"/>
    <cellStyle name="20% - Cor5 2" xfId="5"/>
    <cellStyle name="20% - Cor6 2" xfId="6"/>
    <cellStyle name="40% - Cor1 2" xfId="7"/>
    <cellStyle name="40% - Cor2 2" xfId="8"/>
    <cellStyle name="40% - Cor3 2" xfId="9"/>
    <cellStyle name="40% - Cor4 2" xfId="10"/>
    <cellStyle name="40% - Cor5 2" xfId="11"/>
    <cellStyle name="40% - Cor6 2" xfId="12"/>
    <cellStyle name="60% - Cor1 2" xfId="13"/>
    <cellStyle name="60% - Cor2 2" xfId="14"/>
    <cellStyle name="60% - Cor3 2" xfId="15"/>
    <cellStyle name="60% - Cor4 2" xfId="16"/>
    <cellStyle name="60% - Cor5 2" xfId="17"/>
    <cellStyle name="60% - Cor6 2" xfId="18"/>
    <cellStyle name="Cabeçalho 1 2" xfId="19"/>
    <cellStyle name="Cabeçalho 2 2" xfId="20"/>
    <cellStyle name="Cabeçalho 3 2" xfId="21"/>
    <cellStyle name="Cabeçalho 4 2" xfId="22"/>
    <cellStyle name="Cálculo 2" xfId="23"/>
    <cellStyle name="Célula Ligada 2" xfId="24"/>
    <cellStyle name="Cor1 2" xfId="25"/>
    <cellStyle name="Cor2 2" xfId="26"/>
    <cellStyle name="Cor3 2" xfId="27"/>
    <cellStyle name="Cor4 2" xfId="28"/>
    <cellStyle name="Cor5 2" xfId="29"/>
    <cellStyle name="Cor6 2" xfId="30"/>
    <cellStyle name="Entrada 2" xfId="31"/>
    <cellStyle name="Hiperligação" xfId="32" builtinId="8"/>
    <cellStyle name="Hiperligação 2" xfId="33"/>
    <cellStyle name="Hiperligação 2 2" xfId="34"/>
    <cellStyle name="Hiperligação 3" xfId="35"/>
    <cellStyle name="Hiperligação 4" xfId="36"/>
    <cellStyle name="Neutro 2" xfId="37"/>
    <cellStyle name="Normal" xfId="0" builtinId="0"/>
    <cellStyle name="Normal 10" xfId="38"/>
    <cellStyle name="Normal 10 2" xfId="39"/>
    <cellStyle name="Normal 11" xfId="40"/>
    <cellStyle name="Normal 12" xfId="41"/>
    <cellStyle name="Normal 13" xfId="42"/>
    <cellStyle name="Normal 14" xfId="43"/>
    <cellStyle name="Normal 15" xfId="44"/>
    <cellStyle name="Normal 2" xfId="45"/>
    <cellStyle name="Normal 2 10" xfId="46"/>
    <cellStyle name="Normal 2 11" xfId="47"/>
    <cellStyle name="Normal 2 2" xfId="48"/>
    <cellStyle name="Normal 2 2 10" xfId="49"/>
    <cellStyle name="Normal 2 2 11" xfId="50"/>
    <cellStyle name="Normal 2 2 2" xfId="51"/>
    <cellStyle name="Normal 2 2 2 2" xfId="52"/>
    <cellStyle name="Normal 2 2 2 2 2" xfId="53"/>
    <cellStyle name="Normal 2 2 2 2 2 2" xfId="54"/>
    <cellStyle name="Normal 2 2 2 2 2 2 2" xfId="55"/>
    <cellStyle name="Normal 2 2 2 2 2 2 2 2" xfId="56"/>
    <cellStyle name="Normal 2 2 2 2 2 2 2 2 2" xfId="57"/>
    <cellStyle name="Normal 2 2 2 2 2 2 2 2 2 2" xfId="58"/>
    <cellStyle name="Normal 2 2 2 2 2 2 2 2 2 2 2" xfId="59"/>
    <cellStyle name="Normal 2 2 2 2 2 2 2 2 2 2 2 2" xfId="60"/>
    <cellStyle name="Normal 2 2 2 2 2 2 2 2 2 2 2 2 2" xfId="61"/>
    <cellStyle name="Normal 2 2 2 2 2 2 2 2 2 2 2 2 2 2" xfId="62"/>
    <cellStyle name="Normal 2 2 2 2 2 2 2 2 2 2 2 3" xfId="63"/>
    <cellStyle name="Normal 2 2 2 2 2 2 2 2 2 2 3" xfId="64"/>
    <cellStyle name="Normal 2 2 2 2 2 2 2 2 2 3" xfId="65"/>
    <cellStyle name="Normal 2 2 2 2 2 2 2 2 2 4" xfId="66"/>
    <cellStyle name="Normal 2 2 2 2 2 2 2 2 3" xfId="67"/>
    <cellStyle name="Normal 2 2 2 2 2 2 2 2 4" xfId="68"/>
    <cellStyle name="Normal 2 2 2 2 2 2 2 2 5" xfId="69"/>
    <cellStyle name="Normal 2 2 2 2 2 2 2 2 6" xfId="70"/>
    <cellStyle name="Normal 2 2 2 2 2 2 2 2 7" xfId="71"/>
    <cellStyle name="Normal 2 2 2 2 2 2 2 3" xfId="72"/>
    <cellStyle name="Normal 2 2 2 2 2 2 2 3 2" xfId="73"/>
    <cellStyle name="Normal 2 2 2 2 2 2 2 4" xfId="74"/>
    <cellStyle name="Normal 2 2 2 2 2 2 2 5" xfId="75"/>
    <cellStyle name="Normal 2 2 2 2 2 2 2 6" xfId="76"/>
    <cellStyle name="Normal 2 2 2 2 2 2 2 7" xfId="77"/>
    <cellStyle name="Normal 2 2 2 2 2 2 3" xfId="78"/>
    <cellStyle name="Normal 2 2 2 2 2 2 4" xfId="79"/>
    <cellStyle name="Normal 2 2 2 2 2 2 4 2" xfId="80"/>
    <cellStyle name="Normal 2 2 2 2 2 2 5" xfId="81"/>
    <cellStyle name="Normal 2 2 2 2 2 2 6" xfId="82"/>
    <cellStyle name="Normal 2 2 2 2 2 2 7" xfId="83"/>
    <cellStyle name="Normal 2 2 2 2 2 2 8" xfId="84"/>
    <cellStyle name="Normal 2 2 2 2 2 3" xfId="85"/>
    <cellStyle name="Normal 2 2 2 2 2 3 2" xfId="86"/>
    <cellStyle name="Normal 2 2 2 2 2 4" xfId="87"/>
    <cellStyle name="Normal 2 2 2 2 2 4 2" xfId="88"/>
    <cellStyle name="Normal 2 2 2 2 2 5" xfId="89"/>
    <cellStyle name="Normal 2 2 2 2 2 6" xfId="90"/>
    <cellStyle name="Normal 2 2 2 2 2 7" xfId="91"/>
    <cellStyle name="Normal 2 2 2 2 2 8" xfId="92"/>
    <cellStyle name="Normal 2 2 2 2 3" xfId="93"/>
    <cellStyle name="Normal 2 2 2 2 4" xfId="94"/>
    <cellStyle name="Normal 2 2 2 2 4 2" xfId="95"/>
    <cellStyle name="Normal 2 2 2 2 5" xfId="96"/>
    <cellStyle name="Normal 2 2 2 2 5 2" xfId="97"/>
    <cellStyle name="Normal 2 2 2 2 6" xfId="98"/>
    <cellStyle name="Normal 2 2 2 2 7" xfId="99"/>
    <cellStyle name="Normal 2 2 2 2 8" xfId="100"/>
    <cellStyle name="Normal 2 2 2 2 9" xfId="101"/>
    <cellStyle name="Normal 2 2 2 3" xfId="102"/>
    <cellStyle name="Normal 2 2 2 3 2" xfId="103"/>
    <cellStyle name="Normal 2 2 2 4" xfId="104"/>
    <cellStyle name="Normal 2 2 2 4 2" xfId="105"/>
    <cellStyle name="Normal 2 2 2 5" xfId="106"/>
    <cellStyle name="Normal 2 2 2 5 2" xfId="107"/>
    <cellStyle name="Normal 2 2 2 6" xfId="108"/>
    <cellStyle name="Normal 2 2 2 7" xfId="109"/>
    <cellStyle name="Normal 2 2 2 8" xfId="110"/>
    <cellStyle name="Normal 2 2 2 9" xfId="111"/>
    <cellStyle name="Normal 2 2 3" xfId="112"/>
    <cellStyle name="Normal 2 2 4" xfId="113"/>
    <cellStyle name="Normal 2 2 4 2" xfId="114"/>
    <cellStyle name="Normal 2 2 5" xfId="115"/>
    <cellStyle name="Normal 2 2 6" xfId="116"/>
    <cellStyle name="Normal 2 2 6 2" xfId="117"/>
    <cellStyle name="Normal 2 2 7" xfId="118"/>
    <cellStyle name="Normal 2 2 7 2" xfId="119"/>
    <cellStyle name="Normal 2 2 8" xfId="120"/>
    <cellStyle name="Normal 2 2 9" xfId="121"/>
    <cellStyle name="Normal 2 3" xfId="122"/>
    <cellStyle name="Normal 2 3 2" xfId="123"/>
    <cellStyle name="Normal 2 3 2 2" xfId="124"/>
    <cellStyle name="Normal 2 3 2 2 2" xfId="125"/>
    <cellStyle name="Normal 2 3 2 3" xfId="126"/>
    <cellStyle name="Normal 2 3 3" xfId="127"/>
    <cellStyle name="Normal 2 3 3 2" xfId="128"/>
    <cellStyle name="Normal 2 4" xfId="129"/>
    <cellStyle name="Normal 2 5" xfId="130"/>
    <cellStyle name="Normal 2 6" xfId="131"/>
    <cellStyle name="Normal 2 7" xfId="132"/>
    <cellStyle name="Normal 2 8" xfId="133"/>
    <cellStyle name="Normal 2 9" xfId="134"/>
    <cellStyle name="Normal 2_Tabela_Escolas Privadas_20090722" xfId="135"/>
    <cellStyle name="Normal 3" xfId="136"/>
    <cellStyle name="Normal 3 2" xfId="137"/>
    <cellStyle name="Normal 3 2 2" xfId="138"/>
    <cellStyle name="Normal 3 3" xfId="139"/>
    <cellStyle name="Normal 4" xfId="140"/>
    <cellStyle name="Normal 4 2" xfId="141"/>
    <cellStyle name="Normal 4 2 2" xfId="142"/>
    <cellStyle name="Normal 4 3" xfId="143"/>
    <cellStyle name="Normal 4 4" xfId="144"/>
    <cellStyle name="Normal 4 5" xfId="145"/>
    <cellStyle name="Normal 4 6" xfId="146"/>
    <cellStyle name="Normal 4 7" xfId="147"/>
    <cellStyle name="Normal 5" xfId="148"/>
    <cellStyle name="Normal 5 2" xfId="149"/>
    <cellStyle name="Normal 5 3" xfId="150"/>
    <cellStyle name="Normal 5 4" xfId="151"/>
    <cellStyle name="Normal 5 5" xfId="152"/>
    <cellStyle name="Normal 6" xfId="153"/>
    <cellStyle name="Normal 6 2" xfId="154"/>
    <cellStyle name="Normal 7" xfId="155"/>
    <cellStyle name="Normal 7 2" xfId="156"/>
    <cellStyle name="Normal 7 3" xfId="157"/>
    <cellStyle name="Normal 7 4" xfId="158"/>
    <cellStyle name="Normal 8" xfId="159"/>
    <cellStyle name="Normal 9" xfId="160"/>
    <cellStyle name="Normal 9 2" xfId="161"/>
    <cellStyle name="Nota 2" xfId="162"/>
    <cellStyle name="Percent 2" xfId="163"/>
    <cellStyle name="Percentagem 2" xfId="164"/>
    <cellStyle name="Saída 2" xfId="165"/>
    <cellStyle name="Texto de Aviso 2" xfId="166"/>
    <cellStyle name="Texto Explicativo 2" xfId="167"/>
    <cellStyle name="Título 2" xfId="168"/>
    <cellStyle name="Total 2" xfId="169"/>
    <cellStyle name="Verificar Célula 2" xfId="17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142875</xdr:colOff>
      <xdr:row>29</xdr:row>
      <xdr:rowOff>57150</xdr:rowOff>
    </xdr:to>
    <xdr:sp macro="" textlink="">
      <xdr:nvSpPr>
        <xdr:cNvPr id="1025" name="AutoShape 9" descr="image002"/>
        <xdr:cNvSpPr>
          <a:spLocks noChangeAspect="1" noChangeArrowheads="1"/>
        </xdr:cNvSpPr>
      </xdr:nvSpPr>
      <xdr:spPr bwMode="auto">
        <a:xfrm>
          <a:off x="257175" y="56769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142875</xdr:colOff>
      <xdr:row>29</xdr:row>
      <xdr:rowOff>57150</xdr:rowOff>
    </xdr:to>
    <xdr:sp macro="" textlink="">
      <xdr:nvSpPr>
        <xdr:cNvPr id="1026" name="AutoShape 14" descr="image002"/>
        <xdr:cNvSpPr>
          <a:spLocks noChangeAspect="1" noChangeArrowheads="1"/>
        </xdr:cNvSpPr>
      </xdr:nvSpPr>
      <xdr:spPr bwMode="auto">
        <a:xfrm>
          <a:off x="257175" y="56769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142875</xdr:colOff>
      <xdr:row>29</xdr:row>
      <xdr:rowOff>57150</xdr:rowOff>
    </xdr:to>
    <xdr:sp macro="" textlink="">
      <xdr:nvSpPr>
        <xdr:cNvPr id="1027" name="AutoShape 15" descr="image002"/>
        <xdr:cNvSpPr>
          <a:spLocks noChangeAspect="1" noChangeArrowheads="1"/>
        </xdr:cNvSpPr>
      </xdr:nvSpPr>
      <xdr:spPr bwMode="auto">
        <a:xfrm>
          <a:off x="257175" y="56769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142875</xdr:colOff>
      <xdr:row>29</xdr:row>
      <xdr:rowOff>57150</xdr:rowOff>
    </xdr:to>
    <xdr:sp macro="" textlink="">
      <xdr:nvSpPr>
        <xdr:cNvPr id="1028" name="AutoShape 16" descr="image002"/>
        <xdr:cNvSpPr>
          <a:spLocks noChangeAspect="1" noChangeArrowheads="1"/>
        </xdr:cNvSpPr>
      </xdr:nvSpPr>
      <xdr:spPr bwMode="auto">
        <a:xfrm>
          <a:off x="257175" y="56769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142875</xdr:colOff>
      <xdr:row>29</xdr:row>
      <xdr:rowOff>57150</xdr:rowOff>
    </xdr:to>
    <xdr:sp macro="" textlink="">
      <xdr:nvSpPr>
        <xdr:cNvPr id="1029" name="AutoShape 24" descr="image002"/>
        <xdr:cNvSpPr>
          <a:spLocks noChangeAspect="1" noChangeArrowheads="1"/>
        </xdr:cNvSpPr>
      </xdr:nvSpPr>
      <xdr:spPr bwMode="auto">
        <a:xfrm>
          <a:off x="257175" y="56769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29</xdr:row>
      <xdr:rowOff>123825</xdr:rowOff>
    </xdr:to>
    <xdr:sp macro="" textlink="">
      <xdr:nvSpPr>
        <xdr:cNvPr id="1030" name="AutoShape 26" descr="image002"/>
        <xdr:cNvSpPr>
          <a:spLocks noChangeAspect="1" noChangeArrowheads="1"/>
        </xdr:cNvSpPr>
      </xdr:nvSpPr>
      <xdr:spPr bwMode="auto">
        <a:xfrm>
          <a:off x="257175" y="5743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29</xdr:row>
      <xdr:rowOff>123825</xdr:rowOff>
    </xdr:to>
    <xdr:sp macro="" textlink="">
      <xdr:nvSpPr>
        <xdr:cNvPr id="1031" name="AutoShape 27" descr="image002"/>
        <xdr:cNvSpPr>
          <a:spLocks noChangeAspect="1" noChangeArrowheads="1"/>
        </xdr:cNvSpPr>
      </xdr:nvSpPr>
      <xdr:spPr bwMode="auto">
        <a:xfrm>
          <a:off x="257175" y="5743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29</xdr:row>
      <xdr:rowOff>123825</xdr:rowOff>
    </xdr:to>
    <xdr:sp macro="" textlink="">
      <xdr:nvSpPr>
        <xdr:cNvPr id="1032" name="AutoShape 28" descr="image002"/>
        <xdr:cNvSpPr>
          <a:spLocks noChangeAspect="1" noChangeArrowheads="1"/>
        </xdr:cNvSpPr>
      </xdr:nvSpPr>
      <xdr:spPr bwMode="auto">
        <a:xfrm>
          <a:off x="257175" y="5743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29</xdr:row>
      <xdr:rowOff>123825</xdr:rowOff>
    </xdr:to>
    <xdr:sp macro="" textlink="">
      <xdr:nvSpPr>
        <xdr:cNvPr id="1033" name="AutoShape 29" descr="image002"/>
        <xdr:cNvSpPr>
          <a:spLocks noChangeAspect="1" noChangeArrowheads="1"/>
        </xdr:cNvSpPr>
      </xdr:nvSpPr>
      <xdr:spPr bwMode="auto">
        <a:xfrm>
          <a:off x="257175" y="5743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29</xdr:row>
      <xdr:rowOff>123825</xdr:rowOff>
    </xdr:to>
    <xdr:sp macro="" textlink="">
      <xdr:nvSpPr>
        <xdr:cNvPr id="1034" name="AutoShape 30" descr="image002"/>
        <xdr:cNvSpPr>
          <a:spLocks noChangeAspect="1" noChangeArrowheads="1"/>
        </xdr:cNvSpPr>
      </xdr:nvSpPr>
      <xdr:spPr bwMode="auto">
        <a:xfrm>
          <a:off x="257175" y="5743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35" name="AutoShape 27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36" name="AutoShape 28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37" name="AutoShape 29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38" name="AutoShape 30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39" name="AutoShape 26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40" name="AutoShape 27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41" name="AutoShape 28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42" name="AutoShape 29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43" name="AutoShape 30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33</xdr:row>
      <xdr:rowOff>266700</xdr:rowOff>
    </xdr:to>
    <xdr:sp macro="" textlink="">
      <xdr:nvSpPr>
        <xdr:cNvPr id="1044" name="AutoShape 26" descr="image002"/>
        <xdr:cNvSpPr>
          <a:spLocks noChangeAspect="1" noChangeArrowheads="1"/>
        </xdr:cNvSpPr>
      </xdr:nvSpPr>
      <xdr:spPr bwMode="auto">
        <a:xfrm>
          <a:off x="257175" y="5743575"/>
          <a:ext cx="1428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33</xdr:row>
      <xdr:rowOff>266700</xdr:rowOff>
    </xdr:to>
    <xdr:sp macro="" textlink="">
      <xdr:nvSpPr>
        <xdr:cNvPr id="1045" name="AutoShape 27" descr="image002"/>
        <xdr:cNvSpPr>
          <a:spLocks noChangeAspect="1" noChangeArrowheads="1"/>
        </xdr:cNvSpPr>
      </xdr:nvSpPr>
      <xdr:spPr bwMode="auto">
        <a:xfrm>
          <a:off x="257175" y="5743575"/>
          <a:ext cx="1428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33</xdr:row>
      <xdr:rowOff>266700</xdr:rowOff>
    </xdr:to>
    <xdr:sp macro="" textlink="">
      <xdr:nvSpPr>
        <xdr:cNvPr id="1046" name="AutoShape 28" descr="image002"/>
        <xdr:cNvSpPr>
          <a:spLocks noChangeAspect="1" noChangeArrowheads="1"/>
        </xdr:cNvSpPr>
      </xdr:nvSpPr>
      <xdr:spPr bwMode="auto">
        <a:xfrm>
          <a:off x="257175" y="5743575"/>
          <a:ext cx="1428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33</xdr:row>
      <xdr:rowOff>266700</xdr:rowOff>
    </xdr:to>
    <xdr:sp macro="" textlink="">
      <xdr:nvSpPr>
        <xdr:cNvPr id="1047" name="AutoShape 29" descr="image002"/>
        <xdr:cNvSpPr>
          <a:spLocks noChangeAspect="1" noChangeArrowheads="1"/>
        </xdr:cNvSpPr>
      </xdr:nvSpPr>
      <xdr:spPr bwMode="auto">
        <a:xfrm>
          <a:off x="257175" y="5743575"/>
          <a:ext cx="1428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33</xdr:row>
      <xdr:rowOff>266700</xdr:rowOff>
    </xdr:to>
    <xdr:sp macro="" textlink="">
      <xdr:nvSpPr>
        <xdr:cNvPr id="1048" name="AutoShape 30" descr="image002"/>
        <xdr:cNvSpPr>
          <a:spLocks noChangeAspect="1" noChangeArrowheads="1"/>
        </xdr:cNvSpPr>
      </xdr:nvSpPr>
      <xdr:spPr bwMode="auto">
        <a:xfrm>
          <a:off x="257175" y="5743575"/>
          <a:ext cx="1428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142875</xdr:colOff>
      <xdr:row>36</xdr:row>
      <xdr:rowOff>161925</xdr:rowOff>
    </xdr:to>
    <xdr:sp macro="" textlink="">
      <xdr:nvSpPr>
        <xdr:cNvPr id="1049" name="AutoShape 26" descr="image002"/>
        <xdr:cNvSpPr>
          <a:spLocks noChangeAspect="1" noChangeArrowheads="1"/>
        </xdr:cNvSpPr>
      </xdr:nvSpPr>
      <xdr:spPr bwMode="auto">
        <a:xfrm>
          <a:off x="257175" y="68484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142875</xdr:colOff>
      <xdr:row>36</xdr:row>
      <xdr:rowOff>161925</xdr:rowOff>
    </xdr:to>
    <xdr:sp macro="" textlink="">
      <xdr:nvSpPr>
        <xdr:cNvPr id="1050" name="AutoShape 27" descr="image002"/>
        <xdr:cNvSpPr>
          <a:spLocks noChangeAspect="1" noChangeArrowheads="1"/>
        </xdr:cNvSpPr>
      </xdr:nvSpPr>
      <xdr:spPr bwMode="auto">
        <a:xfrm>
          <a:off x="257175" y="68484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142875</xdr:colOff>
      <xdr:row>36</xdr:row>
      <xdr:rowOff>161925</xdr:rowOff>
    </xdr:to>
    <xdr:sp macro="" textlink="">
      <xdr:nvSpPr>
        <xdr:cNvPr id="1051" name="AutoShape 28" descr="image002"/>
        <xdr:cNvSpPr>
          <a:spLocks noChangeAspect="1" noChangeArrowheads="1"/>
        </xdr:cNvSpPr>
      </xdr:nvSpPr>
      <xdr:spPr bwMode="auto">
        <a:xfrm>
          <a:off x="257175" y="68484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142875</xdr:colOff>
      <xdr:row>36</xdr:row>
      <xdr:rowOff>161925</xdr:rowOff>
    </xdr:to>
    <xdr:sp macro="" textlink="">
      <xdr:nvSpPr>
        <xdr:cNvPr id="1052" name="AutoShape 29" descr="image002"/>
        <xdr:cNvSpPr>
          <a:spLocks noChangeAspect="1" noChangeArrowheads="1"/>
        </xdr:cNvSpPr>
      </xdr:nvSpPr>
      <xdr:spPr bwMode="auto">
        <a:xfrm>
          <a:off x="257175" y="68484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142875</xdr:colOff>
      <xdr:row>36</xdr:row>
      <xdr:rowOff>161925</xdr:rowOff>
    </xdr:to>
    <xdr:sp macro="" textlink="">
      <xdr:nvSpPr>
        <xdr:cNvPr id="1053" name="AutoShape 30" descr="image002"/>
        <xdr:cNvSpPr>
          <a:spLocks noChangeAspect="1" noChangeArrowheads="1"/>
        </xdr:cNvSpPr>
      </xdr:nvSpPr>
      <xdr:spPr bwMode="auto">
        <a:xfrm>
          <a:off x="257175" y="68484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54" name="AutoShape 26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55" name="AutoShape 27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56" name="AutoShape 28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57" name="AutoShape 29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142875</xdr:colOff>
      <xdr:row>30</xdr:row>
      <xdr:rowOff>0</xdr:rowOff>
    </xdr:to>
    <xdr:sp macro="" textlink="">
      <xdr:nvSpPr>
        <xdr:cNvPr id="1058" name="AutoShape 30" descr="image002"/>
        <xdr:cNvSpPr>
          <a:spLocks noChangeAspect="1" noChangeArrowheads="1"/>
        </xdr:cNvSpPr>
      </xdr:nvSpPr>
      <xdr:spPr bwMode="auto">
        <a:xfrm>
          <a:off x="257175" y="57435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6</xdr:col>
      <xdr:colOff>1019175</xdr:colOff>
      <xdr:row>45</xdr:row>
      <xdr:rowOff>9525</xdr:rowOff>
    </xdr:to>
    <xdr:pic>
      <xdr:nvPicPr>
        <xdr:cNvPr id="1059" name="Imagem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7625"/>
          <a:ext cx="6515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142875</xdr:colOff>
      <xdr:row>31</xdr:row>
      <xdr:rowOff>161925</xdr:rowOff>
    </xdr:to>
    <xdr:sp macro="" textlink="">
      <xdr:nvSpPr>
        <xdr:cNvPr id="1060" name="AutoShape 26" descr="image002"/>
        <xdr:cNvSpPr>
          <a:spLocks noChangeAspect="1" noChangeArrowheads="1"/>
        </xdr:cNvSpPr>
      </xdr:nvSpPr>
      <xdr:spPr bwMode="auto">
        <a:xfrm>
          <a:off x="257175" y="5962650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142875</xdr:colOff>
      <xdr:row>31</xdr:row>
      <xdr:rowOff>161925</xdr:rowOff>
    </xdr:to>
    <xdr:sp macro="" textlink="">
      <xdr:nvSpPr>
        <xdr:cNvPr id="1061" name="AutoShape 27" descr="image002"/>
        <xdr:cNvSpPr>
          <a:spLocks noChangeAspect="1" noChangeArrowheads="1"/>
        </xdr:cNvSpPr>
      </xdr:nvSpPr>
      <xdr:spPr bwMode="auto">
        <a:xfrm>
          <a:off x="257175" y="5962650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142875</xdr:colOff>
      <xdr:row>31</xdr:row>
      <xdr:rowOff>161925</xdr:rowOff>
    </xdr:to>
    <xdr:sp macro="" textlink="">
      <xdr:nvSpPr>
        <xdr:cNvPr id="1062" name="AutoShape 28" descr="image002"/>
        <xdr:cNvSpPr>
          <a:spLocks noChangeAspect="1" noChangeArrowheads="1"/>
        </xdr:cNvSpPr>
      </xdr:nvSpPr>
      <xdr:spPr bwMode="auto">
        <a:xfrm>
          <a:off x="257175" y="5962650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142875</xdr:colOff>
      <xdr:row>31</xdr:row>
      <xdr:rowOff>161925</xdr:rowOff>
    </xdr:to>
    <xdr:sp macro="" textlink="">
      <xdr:nvSpPr>
        <xdr:cNvPr id="1063" name="AutoShape 29" descr="image002"/>
        <xdr:cNvSpPr>
          <a:spLocks noChangeAspect="1" noChangeArrowheads="1"/>
        </xdr:cNvSpPr>
      </xdr:nvSpPr>
      <xdr:spPr bwMode="auto">
        <a:xfrm>
          <a:off x="257175" y="5962650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142875</xdr:colOff>
      <xdr:row>31</xdr:row>
      <xdr:rowOff>161925</xdr:rowOff>
    </xdr:to>
    <xdr:sp macro="" textlink="">
      <xdr:nvSpPr>
        <xdr:cNvPr id="1064" name="AutoShape 30" descr="image002"/>
        <xdr:cNvSpPr>
          <a:spLocks noChangeAspect="1" noChangeArrowheads="1"/>
        </xdr:cNvSpPr>
      </xdr:nvSpPr>
      <xdr:spPr bwMode="auto">
        <a:xfrm>
          <a:off x="257175" y="5962650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0</xdr:col>
      <xdr:colOff>142875</xdr:colOff>
      <xdr:row>64</xdr:row>
      <xdr:rowOff>123825</xdr:rowOff>
    </xdr:to>
    <xdr:sp macro="" textlink="">
      <xdr:nvSpPr>
        <xdr:cNvPr id="2049" name="AutoShape 2" descr="image002"/>
        <xdr:cNvSpPr>
          <a:spLocks noChangeAspect="1" noChangeArrowheads="1"/>
        </xdr:cNvSpPr>
      </xdr:nvSpPr>
      <xdr:spPr bwMode="auto">
        <a:xfrm>
          <a:off x="0" y="15725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142875</xdr:colOff>
      <xdr:row>64</xdr:row>
      <xdr:rowOff>123825</xdr:rowOff>
    </xdr:to>
    <xdr:sp macro="" textlink="">
      <xdr:nvSpPr>
        <xdr:cNvPr id="2050" name="AutoShape 3" descr="image002"/>
        <xdr:cNvSpPr>
          <a:spLocks noChangeAspect="1" noChangeArrowheads="1"/>
        </xdr:cNvSpPr>
      </xdr:nvSpPr>
      <xdr:spPr bwMode="auto">
        <a:xfrm>
          <a:off x="0" y="15725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142875</xdr:colOff>
      <xdr:row>64</xdr:row>
      <xdr:rowOff>123825</xdr:rowOff>
    </xdr:to>
    <xdr:sp macro="" textlink="">
      <xdr:nvSpPr>
        <xdr:cNvPr id="2051" name="AutoShape 4" descr="image002"/>
        <xdr:cNvSpPr>
          <a:spLocks noChangeAspect="1" noChangeArrowheads="1"/>
        </xdr:cNvSpPr>
      </xdr:nvSpPr>
      <xdr:spPr bwMode="auto">
        <a:xfrm>
          <a:off x="0" y="15725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142875</xdr:colOff>
      <xdr:row>64</xdr:row>
      <xdr:rowOff>123825</xdr:rowOff>
    </xdr:to>
    <xdr:sp macro="" textlink="">
      <xdr:nvSpPr>
        <xdr:cNvPr id="2052" name="AutoShape 10" descr="image002"/>
        <xdr:cNvSpPr>
          <a:spLocks noChangeAspect="1" noChangeArrowheads="1"/>
        </xdr:cNvSpPr>
      </xdr:nvSpPr>
      <xdr:spPr bwMode="auto">
        <a:xfrm>
          <a:off x="0" y="15725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142875</xdr:colOff>
      <xdr:row>5</xdr:row>
      <xdr:rowOff>123825</xdr:rowOff>
    </xdr:to>
    <xdr:sp macro="" textlink="">
      <xdr:nvSpPr>
        <xdr:cNvPr id="3073" name="AutoShape 1" descr="image002"/>
        <xdr:cNvSpPr>
          <a:spLocks noChangeAspect="1" noChangeArrowheads="1"/>
        </xdr:cNvSpPr>
      </xdr:nvSpPr>
      <xdr:spPr bwMode="auto">
        <a:xfrm>
          <a:off x="323850" y="16192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142875</xdr:colOff>
      <xdr:row>5</xdr:row>
      <xdr:rowOff>123825</xdr:rowOff>
    </xdr:to>
    <xdr:sp macro="" textlink="">
      <xdr:nvSpPr>
        <xdr:cNvPr id="3074" name="AutoShape 2" descr="image002"/>
        <xdr:cNvSpPr>
          <a:spLocks noChangeAspect="1" noChangeArrowheads="1"/>
        </xdr:cNvSpPr>
      </xdr:nvSpPr>
      <xdr:spPr bwMode="auto">
        <a:xfrm>
          <a:off x="323850" y="16192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142875</xdr:colOff>
      <xdr:row>5</xdr:row>
      <xdr:rowOff>123825</xdr:rowOff>
    </xdr:to>
    <xdr:sp macro="" textlink="">
      <xdr:nvSpPr>
        <xdr:cNvPr id="3075" name="AutoShape 12" descr="image002"/>
        <xdr:cNvSpPr>
          <a:spLocks noChangeAspect="1" noChangeArrowheads="1"/>
        </xdr:cNvSpPr>
      </xdr:nvSpPr>
      <xdr:spPr bwMode="auto">
        <a:xfrm>
          <a:off x="323850" y="16192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5</xdr:row>
      <xdr:rowOff>0</xdr:rowOff>
    </xdr:from>
    <xdr:to>
      <xdr:col>17</xdr:col>
      <xdr:colOff>142875</xdr:colOff>
      <xdr:row>5</xdr:row>
      <xdr:rowOff>123825</xdr:rowOff>
    </xdr:to>
    <xdr:sp macro="" textlink="">
      <xdr:nvSpPr>
        <xdr:cNvPr id="3076" name="AutoShape 14" descr="image002"/>
        <xdr:cNvSpPr>
          <a:spLocks noChangeAspect="1" noChangeArrowheads="1"/>
        </xdr:cNvSpPr>
      </xdr:nvSpPr>
      <xdr:spPr bwMode="auto">
        <a:xfrm>
          <a:off x="14287500" y="16192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142875</xdr:colOff>
      <xdr:row>5</xdr:row>
      <xdr:rowOff>123825</xdr:rowOff>
    </xdr:to>
    <xdr:sp macro="" textlink="">
      <xdr:nvSpPr>
        <xdr:cNvPr id="3077" name="AutoShape 3" descr="image002"/>
        <xdr:cNvSpPr>
          <a:spLocks noChangeAspect="1" noChangeArrowheads="1"/>
        </xdr:cNvSpPr>
      </xdr:nvSpPr>
      <xdr:spPr bwMode="auto">
        <a:xfrm>
          <a:off x="323850" y="16192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142875</xdr:colOff>
      <xdr:row>5</xdr:row>
      <xdr:rowOff>123825</xdr:rowOff>
    </xdr:to>
    <xdr:sp macro="" textlink="">
      <xdr:nvSpPr>
        <xdr:cNvPr id="3078" name="AutoShape 14" descr="image002"/>
        <xdr:cNvSpPr>
          <a:spLocks noChangeAspect="1" noChangeArrowheads="1"/>
        </xdr:cNvSpPr>
      </xdr:nvSpPr>
      <xdr:spPr bwMode="auto">
        <a:xfrm>
          <a:off x="11820525" y="16192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142875</xdr:colOff>
      <xdr:row>4</xdr:row>
      <xdr:rowOff>123825</xdr:rowOff>
    </xdr:to>
    <xdr:sp macro="" textlink="">
      <xdr:nvSpPr>
        <xdr:cNvPr id="3079" name="AutoShape 1" descr="image002"/>
        <xdr:cNvSpPr>
          <a:spLocks noChangeAspect="1" noChangeArrowheads="1"/>
        </xdr:cNvSpPr>
      </xdr:nvSpPr>
      <xdr:spPr bwMode="auto">
        <a:xfrm>
          <a:off x="0" y="1171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142875</xdr:colOff>
      <xdr:row>4</xdr:row>
      <xdr:rowOff>123825</xdr:rowOff>
    </xdr:to>
    <xdr:sp macro="" textlink="">
      <xdr:nvSpPr>
        <xdr:cNvPr id="3080" name="AutoShape 2" descr="image002"/>
        <xdr:cNvSpPr>
          <a:spLocks noChangeAspect="1" noChangeArrowheads="1"/>
        </xdr:cNvSpPr>
      </xdr:nvSpPr>
      <xdr:spPr bwMode="auto">
        <a:xfrm>
          <a:off x="0" y="1171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142875</xdr:colOff>
      <xdr:row>4</xdr:row>
      <xdr:rowOff>123825</xdr:rowOff>
    </xdr:to>
    <xdr:sp macro="" textlink="">
      <xdr:nvSpPr>
        <xdr:cNvPr id="3081" name="AutoShape 12" descr="image002"/>
        <xdr:cNvSpPr>
          <a:spLocks noChangeAspect="1" noChangeArrowheads="1"/>
        </xdr:cNvSpPr>
      </xdr:nvSpPr>
      <xdr:spPr bwMode="auto">
        <a:xfrm>
          <a:off x="0" y="1171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142875</xdr:colOff>
      <xdr:row>4</xdr:row>
      <xdr:rowOff>123825</xdr:rowOff>
    </xdr:to>
    <xdr:sp macro="" textlink="">
      <xdr:nvSpPr>
        <xdr:cNvPr id="3082" name="AutoShape 3" descr="image002"/>
        <xdr:cNvSpPr>
          <a:spLocks noChangeAspect="1" noChangeArrowheads="1"/>
        </xdr:cNvSpPr>
      </xdr:nvSpPr>
      <xdr:spPr bwMode="auto">
        <a:xfrm>
          <a:off x="0" y="1171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andre/Ambiente%20de%20trabalho/TEIP_2013_14/plano%20de%20melhoria_2013_14/relatorioTEIP%202011_2012_draft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andre/Ambiente%20de%20trabalho/Relat&#243;rio%2011_12/pedido%20de%20relat&#243;rio/relatorioTEIP%202011_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0_Atualização de dados"/>
      <sheetName val="1_IAA"/>
      <sheetName val="2_Av I"/>
      <sheetName val="3_Av Ext"/>
      <sheetName val="4_Indisciplina"/>
      <sheetName val="5_Metas"/>
      <sheetName val="6_Classif Ações"/>
      <sheetName val="6_Classif Acções "/>
      <sheetName val="6_Classif Ações_PDF"/>
      <sheetName val="7_Ações_alcançaram metas"/>
      <sheetName val="8_Ações_não alcançaram metas"/>
      <sheetName val="9_Grau de satisfação"/>
      <sheetName val="10 e 11"/>
      <sheetName val="12_SWOT"/>
      <sheetName val="13_Comentários"/>
      <sheetName val="Fo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0_Atualização de dados"/>
      <sheetName val="1_IAA"/>
      <sheetName val="2_Av I"/>
      <sheetName val="3_Av Ext"/>
      <sheetName val="4_Indisciplina"/>
      <sheetName val="5_Metas"/>
      <sheetName val="6_Classif Ações"/>
      <sheetName val="6_Classif Ações_PDF"/>
      <sheetName val="7_Ações_alcançaram metas"/>
      <sheetName val="8_Ações_não alcançaram metas"/>
      <sheetName val="9_Grau de satisfação"/>
      <sheetName val="10 e 11"/>
      <sheetName val="12_SWOT"/>
      <sheetName val="13_Comentários"/>
      <sheetName val="Fo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I40"/>
  <sheetViews>
    <sheetView showGridLines="0" zoomScaleNormal="100" workbookViewId="0">
      <selection activeCell="B12" sqref="B12:G12"/>
    </sheetView>
  </sheetViews>
  <sheetFormatPr defaultRowHeight="12.75" x14ac:dyDescent="0.2"/>
  <cols>
    <col min="1" max="1" width="3.85546875" customWidth="1"/>
    <col min="2" max="7" width="15.7109375" customWidth="1"/>
    <col min="8" max="8" width="3.140625" customWidth="1"/>
  </cols>
  <sheetData>
    <row r="1" spans="1:8" ht="24" customHeight="1" x14ac:dyDescent="0.3">
      <c r="A1" s="196" t="s">
        <v>184</v>
      </c>
      <c r="B1" s="197"/>
      <c r="C1" s="197"/>
      <c r="D1" s="197"/>
      <c r="E1" s="197"/>
      <c r="F1" s="197"/>
      <c r="G1" s="197"/>
      <c r="H1" s="197"/>
    </row>
    <row r="3" spans="1:8" x14ac:dyDescent="0.2">
      <c r="B3" s="1" t="s">
        <v>0</v>
      </c>
    </row>
    <row r="4" spans="1:8" s="2" customFormat="1" ht="18.75" customHeight="1" x14ac:dyDescent="0.2">
      <c r="B4" s="3" t="s">
        <v>73</v>
      </c>
      <c r="C4" s="4"/>
      <c r="D4" s="4"/>
      <c r="E4" s="4"/>
      <c r="F4" s="5"/>
      <c r="G4" s="6">
        <v>312179</v>
      </c>
    </row>
    <row r="5" spans="1:8" s="2" customFormat="1" ht="13.5" hidden="1" customHeight="1" x14ac:dyDescent="0.2">
      <c r="B5" s="7">
        <v>38</v>
      </c>
      <c r="C5" s="8"/>
      <c r="D5" s="8"/>
      <c r="E5" s="8"/>
      <c r="F5" s="9"/>
      <c r="G5" s="10"/>
    </row>
    <row r="6" spans="1:8" s="2" customFormat="1" ht="18.75" customHeight="1" x14ac:dyDescent="0.2">
      <c r="B6" s="11"/>
      <c r="C6" s="11"/>
      <c r="D6" s="11"/>
      <c r="E6" s="11"/>
      <c r="F6" s="12"/>
      <c r="G6" s="10"/>
    </row>
    <row r="7" spans="1:8" s="2" customFormat="1" ht="27.75" customHeight="1" x14ac:dyDescent="0.2">
      <c r="B7" s="198" t="s">
        <v>210</v>
      </c>
      <c r="C7" s="199"/>
      <c r="D7" s="199"/>
      <c r="E7" s="199"/>
      <c r="F7" s="199"/>
      <c r="G7" s="200"/>
    </row>
    <row r="8" spans="1:8" s="2" customFormat="1" ht="18.75" customHeight="1" x14ac:dyDescent="0.2">
      <c r="B8" s="11"/>
      <c r="C8" s="11"/>
      <c r="D8" s="11"/>
      <c r="E8" s="11"/>
      <c r="F8" s="12"/>
      <c r="G8" s="10"/>
    </row>
    <row r="9" spans="1:8" ht="15" customHeight="1" x14ac:dyDescent="0.2">
      <c r="B9" s="13" t="s">
        <v>1</v>
      </c>
    </row>
    <row r="10" spans="1:8" ht="17.25" customHeight="1" x14ac:dyDescent="0.2">
      <c r="A10" s="14" t="s">
        <v>2</v>
      </c>
      <c r="B10" s="201" t="s">
        <v>3</v>
      </c>
      <c r="C10" s="201"/>
      <c r="D10" s="201"/>
      <c r="E10" s="201"/>
      <c r="F10" s="201"/>
      <c r="G10" s="201"/>
      <c r="H10" s="201"/>
    </row>
    <row r="11" spans="1:8" ht="17.25" customHeight="1" x14ac:dyDescent="0.2">
      <c r="A11" s="173" t="s">
        <v>5</v>
      </c>
      <c r="B11" s="204" t="s">
        <v>14</v>
      </c>
      <c r="C11" s="204"/>
      <c r="D11" s="204"/>
      <c r="E11" s="204"/>
      <c r="F11" s="204"/>
      <c r="G11" s="204"/>
      <c r="H11" s="166"/>
    </row>
    <row r="12" spans="1:8" ht="17.25" customHeight="1" x14ac:dyDescent="0.2">
      <c r="A12" s="173" t="s">
        <v>6</v>
      </c>
      <c r="B12" s="204" t="s">
        <v>31</v>
      </c>
      <c r="C12" s="204"/>
      <c r="D12" s="204"/>
      <c r="E12" s="204"/>
      <c r="F12" s="204"/>
      <c r="G12" s="204"/>
      <c r="H12" s="166"/>
    </row>
    <row r="13" spans="1:8" ht="17.25" customHeight="1" x14ac:dyDescent="0.2">
      <c r="A13" s="173" t="s">
        <v>102</v>
      </c>
      <c r="B13" s="204" t="s">
        <v>34</v>
      </c>
      <c r="C13" s="204"/>
      <c r="D13" s="204"/>
      <c r="E13" s="204"/>
      <c r="F13" s="204"/>
      <c r="G13" s="204"/>
      <c r="H13" s="166"/>
    </row>
    <row r="14" spans="1:8" ht="17.25" customHeight="1" x14ac:dyDescent="0.2">
      <c r="A14" s="173" t="s">
        <v>104</v>
      </c>
      <c r="B14" s="204" t="s">
        <v>38</v>
      </c>
      <c r="C14" s="204"/>
      <c r="D14" s="204"/>
      <c r="E14" s="204"/>
      <c r="F14" s="204"/>
      <c r="G14" s="204"/>
      <c r="H14" s="166"/>
    </row>
    <row r="15" spans="1:8" ht="17.25" customHeight="1" x14ac:dyDescent="0.2">
      <c r="A15" s="173" t="s">
        <v>106</v>
      </c>
      <c r="B15" s="204" t="s">
        <v>190</v>
      </c>
      <c r="C15" s="204"/>
      <c r="D15" s="204"/>
      <c r="E15" s="204"/>
      <c r="F15" s="204"/>
      <c r="G15" s="204"/>
      <c r="H15" s="166"/>
    </row>
    <row r="17" spans="1:9" ht="5.25" customHeight="1" x14ac:dyDescent="0.25">
      <c r="A17" s="15"/>
      <c r="B17" s="202"/>
      <c r="C17" s="202"/>
      <c r="D17" s="202"/>
      <c r="E17" s="202"/>
      <c r="F17" s="202"/>
      <c r="G17" s="202"/>
      <c r="H17" s="202"/>
      <c r="I17" s="16"/>
    </row>
    <row r="18" spans="1:9" ht="18" customHeight="1" x14ac:dyDescent="0.2">
      <c r="A18" s="17" t="s">
        <v>4</v>
      </c>
      <c r="B18" s="203" t="s">
        <v>212</v>
      </c>
      <c r="C18" s="203"/>
      <c r="D18" s="203"/>
      <c r="E18" s="203"/>
      <c r="F18" s="203"/>
      <c r="G18" s="203"/>
      <c r="H18" s="203"/>
      <c r="I18" s="16"/>
    </row>
    <row r="19" spans="1:9" ht="16.5" customHeight="1" x14ac:dyDescent="0.2">
      <c r="A19" s="118" t="s">
        <v>5</v>
      </c>
      <c r="B19" s="206" t="s">
        <v>7</v>
      </c>
      <c r="C19" s="206"/>
      <c r="D19" s="206"/>
      <c r="E19" s="206"/>
      <c r="F19" s="206"/>
      <c r="G19" s="206"/>
      <c r="H19" s="206"/>
      <c r="I19" s="16"/>
    </row>
    <row r="20" spans="1:9" ht="5.25" customHeight="1" x14ac:dyDescent="0.25">
      <c r="A20" s="15"/>
      <c r="B20" s="202"/>
      <c r="C20" s="202"/>
      <c r="D20" s="202"/>
      <c r="E20" s="202"/>
      <c r="F20" s="202"/>
      <c r="G20" s="202"/>
      <c r="H20" s="202"/>
      <c r="I20" s="16"/>
    </row>
    <row r="21" spans="1:9" ht="17.25" customHeight="1" x14ac:dyDescent="0.2">
      <c r="A21" s="17" t="s">
        <v>8</v>
      </c>
      <c r="B21" s="203" t="s">
        <v>100</v>
      </c>
      <c r="C21" s="203"/>
      <c r="D21" s="203"/>
      <c r="E21" s="203"/>
      <c r="F21" s="203"/>
      <c r="G21" s="203"/>
      <c r="H21" s="203"/>
      <c r="I21" s="16"/>
    </row>
    <row r="22" spans="1:9" ht="16.5" customHeight="1" x14ac:dyDescent="0.2">
      <c r="A22" s="118" t="s">
        <v>5</v>
      </c>
      <c r="B22" s="207" t="s">
        <v>101</v>
      </c>
      <c r="C22" s="207"/>
      <c r="D22" s="207"/>
      <c r="E22" s="207"/>
      <c r="F22" s="207"/>
      <c r="G22" s="207"/>
      <c r="H22" s="116"/>
      <c r="I22" s="16"/>
    </row>
    <row r="23" spans="1:9" ht="16.5" customHeight="1" x14ac:dyDescent="0.2">
      <c r="A23" s="118" t="s">
        <v>6</v>
      </c>
      <c r="B23" s="207" t="s">
        <v>108</v>
      </c>
      <c r="C23" s="207"/>
      <c r="D23" s="207"/>
      <c r="E23" s="207"/>
      <c r="F23" s="207"/>
      <c r="G23" s="207"/>
      <c r="H23" s="116"/>
      <c r="I23" s="16"/>
    </row>
    <row r="24" spans="1:9" ht="16.5" customHeight="1" x14ac:dyDescent="0.2">
      <c r="A24" s="118" t="s">
        <v>102</v>
      </c>
      <c r="B24" s="207" t="s">
        <v>103</v>
      </c>
      <c r="C24" s="207"/>
      <c r="D24" s="207"/>
      <c r="E24" s="207"/>
      <c r="F24" s="207"/>
      <c r="G24" s="207"/>
      <c r="H24" s="116"/>
      <c r="I24" s="16"/>
    </row>
    <row r="25" spans="1:9" ht="16.5" customHeight="1" x14ac:dyDescent="0.2">
      <c r="A25" s="118" t="s">
        <v>104</v>
      </c>
      <c r="B25" s="207" t="s">
        <v>105</v>
      </c>
      <c r="C25" s="207"/>
      <c r="D25" s="207"/>
      <c r="E25" s="207"/>
      <c r="F25" s="207"/>
      <c r="G25" s="207"/>
      <c r="H25" s="116"/>
      <c r="I25" s="16"/>
    </row>
    <row r="26" spans="1:9" ht="16.5" customHeight="1" x14ac:dyDescent="0.2">
      <c r="A26" s="118" t="s">
        <v>106</v>
      </c>
      <c r="B26" s="207" t="s">
        <v>107</v>
      </c>
      <c r="C26" s="207"/>
      <c r="D26" s="207"/>
      <c r="E26" s="207"/>
      <c r="F26" s="207"/>
      <c r="G26" s="207"/>
      <c r="H26" s="116"/>
      <c r="I26" s="16"/>
    </row>
    <row r="27" spans="1:9" s="18" customFormat="1" ht="5.25" customHeight="1" x14ac:dyDescent="0.2">
      <c r="A27" s="17"/>
      <c r="B27" s="114"/>
      <c r="C27" s="114"/>
      <c r="D27" s="114"/>
      <c r="E27" s="114"/>
      <c r="F27" s="114"/>
      <c r="G27" s="114"/>
      <c r="H27" s="114"/>
    </row>
    <row r="28" spans="1:9" s="16" customFormat="1" ht="32.25" customHeight="1" x14ac:dyDescent="0.2">
      <c r="A28" s="17" t="s">
        <v>9</v>
      </c>
      <c r="B28" s="203" t="s">
        <v>117</v>
      </c>
      <c r="C28" s="203"/>
      <c r="D28" s="203"/>
      <c r="E28" s="203"/>
      <c r="F28" s="203"/>
      <c r="G28" s="203"/>
      <c r="H28" s="203"/>
    </row>
    <row r="29" spans="1:9" s="16" customFormat="1" ht="5.25" customHeight="1" x14ac:dyDescent="0.2">
      <c r="A29" s="19"/>
      <c r="B29" s="115"/>
      <c r="C29" s="115"/>
      <c r="D29" s="115"/>
      <c r="E29" s="115"/>
      <c r="F29" s="115"/>
      <c r="G29" s="115"/>
      <c r="H29" s="115"/>
    </row>
    <row r="30" spans="1:9" ht="17.25" customHeight="1" x14ac:dyDescent="0.2">
      <c r="A30" s="17" t="s">
        <v>10</v>
      </c>
      <c r="B30" s="205" t="s">
        <v>169</v>
      </c>
      <c r="C30" s="205"/>
      <c r="D30" s="205"/>
      <c r="E30" s="205"/>
      <c r="F30" s="205"/>
      <c r="G30" s="205"/>
      <c r="H30" s="205"/>
    </row>
    <row r="31" spans="1:9" ht="4.5" customHeight="1" x14ac:dyDescent="0.2">
      <c r="B31" s="174"/>
      <c r="C31" s="174"/>
      <c r="D31" s="174"/>
      <c r="E31" s="174"/>
      <c r="F31" s="174"/>
      <c r="G31" s="174"/>
      <c r="H31" s="174"/>
    </row>
    <row r="32" spans="1:9" ht="17.25" customHeight="1" x14ac:dyDescent="0.2">
      <c r="A32" s="17" t="s">
        <v>11</v>
      </c>
      <c r="B32" s="203" t="s">
        <v>194</v>
      </c>
      <c r="C32" s="203"/>
      <c r="D32" s="203"/>
      <c r="E32" s="203"/>
      <c r="F32" s="203"/>
      <c r="G32" s="203"/>
      <c r="H32" s="203"/>
    </row>
    <row r="33" spans="1:8" ht="4.5" customHeight="1" x14ac:dyDescent="0.2"/>
    <row r="34" spans="1:8" ht="26.25" customHeight="1" x14ac:dyDescent="0.2">
      <c r="A34" s="173" t="s">
        <v>5</v>
      </c>
      <c r="B34" s="204" t="s">
        <v>320</v>
      </c>
      <c r="C34" s="204"/>
      <c r="D34" s="204"/>
      <c r="E34" s="204"/>
      <c r="F34" s="204"/>
      <c r="G34" s="204"/>
      <c r="H34" s="175"/>
    </row>
    <row r="35" spans="1:8" ht="17.25" customHeight="1" x14ac:dyDescent="0.2">
      <c r="A35" s="173" t="s">
        <v>6</v>
      </c>
      <c r="B35" s="204" t="s">
        <v>191</v>
      </c>
      <c r="C35" s="204"/>
      <c r="D35" s="204"/>
      <c r="E35" s="204"/>
      <c r="F35" s="204"/>
      <c r="G35" s="204"/>
      <c r="H35" s="166"/>
    </row>
    <row r="36" spans="1:8" ht="4.5" customHeight="1" x14ac:dyDescent="0.2">
      <c r="B36" s="174"/>
      <c r="C36" s="174"/>
      <c r="D36" s="174"/>
      <c r="E36" s="174"/>
      <c r="F36" s="174"/>
      <c r="G36" s="174"/>
      <c r="H36" s="174"/>
    </row>
    <row r="37" spans="1:8" ht="17.25" customHeight="1" x14ac:dyDescent="0.2">
      <c r="A37" s="17" t="s">
        <v>193</v>
      </c>
      <c r="B37" s="203" t="s">
        <v>216</v>
      </c>
      <c r="C37" s="203"/>
      <c r="D37" s="203"/>
      <c r="E37" s="203"/>
      <c r="F37" s="203"/>
      <c r="G37" s="203"/>
      <c r="H37" s="203"/>
    </row>
    <row r="38" spans="1:8" ht="4.5" customHeight="1" x14ac:dyDescent="0.2">
      <c r="B38" s="50"/>
      <c r="C38" s="50"/>
      <c r="D38" s="50"/>
      <c r="E38" s="50"/>
      <c r="F38" s="50"/>
      <c r="G38" s="50"/>
      <c r="H38" s="50"/>
    </row>
    <row r="39" spans="1:8" x14ac:dyDescent="0.2">
      <c r="H39" s="159"/>
    </row>
    <row r="40" spans="1:8" x14ac:dyDescent="0.2">
      <c r="H40" s="159"/>
    </row>
  </sheetData>
  <sheetProtection password="DC9F" sheet="1" formatRows="0"/>
  <mergeCells count="24">
    <mergeCell ref="B37:H37"/>
    <mergeCell ref="B30:H30"/>
    <mergeCell ref="B19:H19"/>
    <mergeCell ref="B20:H20"/>
    <mergeCell ref="B21:H21"/>
    <mergeCell ref="B28:H28"/>
    <mergeCell ref="B22:G22"/>
    <mergeCell ref="B24:G24"/>
    <mergeCell ref="B23:G23"/>
    <mergeCell ref="B25:G25"/>
    <mergeCell ref="B26:G26"/>
    <mergeCell ref="B32:H32"/>
    <mergeCell ref="B35:G35"/>
    <mergeCell ref="B34:G34"/>
    <mergeCell ref="A1:H1"/>
    <mergeCell ref="B7:G7"/>
    <mergeCell ref="B10:H10"/>
    <mergeCell ref="B17:H17"/>
    <mergeCell ref="B18:H18"/>
    <mergeCell ref="B11:G11"/>
    <mergeCell ref="B12:G12"/>
    <mergeCell ref="B13:G13"/>
    <mergeCell ref="B14:G14"/>
    <mergeCell ref="B15:G15"/>
  </mergeCells>
  <hyperlinks>
    <hyperlink ref="B10:H10" location="'Q1'!A1" display=" Informação sobre as avaliações do 1º período"/>
    <hyperlink ref="B21:H21" location="'Q3'!A1" display="Desenvolvimento e implementação do Plano Plurianual de Melhoria "/>
    <hyperlink ref="B28:H28" location="'Q4'!A1" display="Por favor, assinale os aspetos das ações estratégicas do PPM que foram redefinidos / reformulados / redimensinados / reestruturados bem como as razões subjacentes:"/>
    <hyperlink ref="B18:H18" location="'Q2'!A1" display="Atendendo aos resultados alcançados no final do 1.º período, … "/>
    <hyperlink ref="B19:H19" location="'Q2'!A1" display="… que resultados obtiveram em relação à interrupção precoce do percurso escolar, ao absentismo e à indisciplina?"/>
    <hyperlink ref="B37:H37" location="'Q7'!A1" display="Comentários."/>
    <hyperlink ref="B22:G22" location="'Q3'!A8" display=" Identificação e/ou enunciado dos problemas "/>
    <hyperlink ref="B23:G23" location="'Q3'!A13" display="Priorização das Áreas de Intervenção"/>
    <hyperlink ref="B24:G24" location="'Q3'!A18" display="Ação Estratégica"/>
    <hyperlink ref="B25:G25" location="'Q3'!A22" display="Monitorização e Avaliação do PPM"/>
    <hyperlink ref="B26:G26" location="'Q3'!A27" display=" Afetação de recursos humanos a ações estratégicas"/>
    <hyperlink ref="B11:G11" location="'Q1'!A1" display="Resultados  das aprendizagens no 1.º ciclo"/>
    <hyperlink ref="B12:G12" location="'Q1'!A28" display="Resultados  das aprendizagens no 2.º ciclo"/>
    <hyperlink ref="B13:G13" location="'Q1'!A46" display="Resultados  das aprendizagens no 3.º ciclo"/>
    <hyperlink ref="B14:G14" location="'Q1'!A66" display="Resultados  das aprendizagens no Ensino Secundário - Cursos Científico-Humanísticos"/>
    <hyperlink ref="B15:G15" location="'Q1'!A87" display="Resultados da avaliação  por ano de escolariedade"/>
    <hyperlink ref="B35:G35" location="'Q6'!A20" display="Tutorias - Apoio Tutorial Específico conforme o artigo 12.º do Despacho Normativo n.º 4-A/2016."/>
    <hyperlink ref="B30:H30" location="'Q5'!A1" display="Implementação da metodologias Mais Sucesso Escolar (Fénix e/ou TurmaMais)"/>
    <hyperlink ref="B32:H32" location="'Q6'!A1" display="Outras questões"/>
    <hyperlink ref="B34:G34" location="'Q6'!A1" display=" Resultados das  Provas de Aferição / Provas Finais internas"/>
  </hyperlinks>
  <printOptions horizontalCentered="1"/>
  <pageMargins left="0.15748031496062992" right="0.19685039370078741" top="0.78740157480314965" bottom="0.78740157480314965" header="0" footer="0.39370078740157483"/>
  <pageSetup paperSize="9" orientation="portrait" r:id="rId1"/>
  <headerFooter alignWithMargins="0">
    <oddFooter>&amp;L&amp;8Relatório semestral TEIP - 2016/17&amp;R&amp;8Índice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X108"/>
  <sheetViews>
    <sheetView showGridLines="0" zoomScale="110" zoomScaleNormal="110" workbookViewId="0">
      <selection activeCell="A63" sqref="A63:S63"/>
    </sheetView>
  </sheetViews>
  <sheetFormatPr defaultRowHeight="12.75" x14ac:dyDescent="0.2"/>
  <cols>
    <col min="1" max="1" width="10" customWidth="1"/>
    <col min="2" max="19" width="7.140625" customWidth="1"/>
    <col min="20" max="21" width="4.85546875" hidden="1" customWidth="1"/>
    <col min="22" max="23" width="9.140625" hidden="1" customWidth="1"/>
  </cols>
  <sheetData>
    <row r="1" spans="1:24" s="2" customFormat="1" ht="30" customHeight="1" x14ac:dyDescent="0.2">
      <c r="A1" s="21" t="str">
        <f>IF(Início!B4&lt;&gt;"",Início!B4,"")</f>
        <v>Agrupamento de Escolas de Pedome</v>
      </c>
      <c r="B1" s="22"/>
      <c r="C1" s="23"/>
      <c r="D1" s="23"/>
      <c r="E1" s="23"/>
      <c r="F1" s="23"/>
      <c r="G1" s="23"/>
      <c r="H1" s="23"/>
      <c r="I1" s="24" t="str">
        <f>IF(Início!D4&gt;0,Início!D4,"")</f>
        <v/>
      </c>
      <c r="J1" s="25"/>
      <c r="K1" s="25"/>
      <c r="L1" s="25"/>
      <c r="M1" s="25"/>
      <c r="N1" s="23"/>
      <c r="O1" s="24" t="str">
        <f>IF(Início!D4&gt;0,Início!D4,"")</f>
        <v/>
      </c>
      <c r="P1" s="25"/>
      <c r="Q1" s="23"/>
      <c r="R1" s="228">
        <f>IF(Início!G4&gt;0,Início!G4,"")</f>
        <v>312179</v>
      </c>
      <c r="S1" s="229"/>
      <c r="T1" s="26">
        <f>Início!B5</f>
        <v>38</v>
      </c>
      <c r="U1" s="27"/>
    </row>
    <row r="2" spans="1:24" x14ac:dyDescent="0.2">
      <c r="I2" s="28"/>
      <c r="J2" s="28"/>
      <c r="K2" s="28"/>
      <c r="L2" s="28"/>
      <c r="M2" s="28"/>
      <c r="N2" s="28"/>
      <c r="O2" s="28"/>
      <c r="P2" s="28"/>
      <c r="Q2" s="28"/>
      <c r="R2" s="28" t="s">
        <v>12</v>
      </c>
      <c r="S2" s="28" t="s">
        <v>13</v>
      </c>
    </row>
    <row r="3" spans="1:24" ht="15.75" customHeight="1" x14ac:dyDescent="0.2">
      <c r="A3" s="230" t="s">
        <v>204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9"/>
      <c r="U3" s="29"/>
    </row>
    <row r="4" spans="1:24" ht="5.25" customHeight="1" x14ac:dyDescent="0.25">
      <c r="C4" s="30"/>
      <c r="D4" s="30"/>
      <c r="E4" s="30"/>
      <c r="F4" s="30"/>
    </row>
    <row r="5" spans="1:24" ht="15" x14ac:dyDescent="0.2">
      <c r="A5" s="226" t="s">
        <v>185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</row>
    <row r="6" spans="1:24" s="2" customFormat="1" ht="17.25" customHeight="1" x14ac:dyDescent="0.2">
      <c r="A6" s="215" t="s">
        <v>15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163"/>
      <c r="U6" s="164"/>
      <c r="V6" s="31"/>
      <c r="W6" s="31"/>
    </row>
    <row r="7" spans="1:24" s="2" customFormat="1" ht="12.75" customHeight="1" x14ac:dyDescent="0.2">
      <c r="A7" s="221" t="s">
        <v>16</v>
      </c>
      <c r="B7" s="208" t="s">
        <v>17</v>
      </c>
      <c r="C7" s="209"/>
      <c r="D7" s="210"/>
      <c r="E7" s="208" t="s">
        <v>18</v>
      </c>
      <c r="F7" s="217"/>
      <c r="G7" s="218"/>
      <c r="H7" s="208" t="s">
        <v>19</v>
      </c>
      <c r="I7" s="217"/>
      <c r="J7" s="218"/>
      <c r="K7" s="208" t="s">
        <v>20</v>
      </c>
      <c r="L7" s="217"/>
      <c r="M7" s="218"/>
      <c r="N7" s="208" t="s">
        <v>21</v>
      </c>
      <c r="O7" s="217"/>
      <c r="P7" s="218"/>
      <c r="Q7" s="208" t="s">
        <v>176</v>
      </c>
      <c r="R7" s="217"/>
      <c r="S7" s="218"/>
      <c r="T7" s="31"/>
      <c r="U7" s="31"/>
    </row>
    <row r="8" spans="1:24" s="2" customFormat="1" ht="27.75" customHeight="1" x14ac:dyDescent="0.2">
      <c r="A8" s="222"/>
      <c r="B8" s="211" t="s">
        <v>22</v>
      </c>
      <c r="C8" s="208" t="s">
        <v>23</v>
      </c>
      <c r="D8" s="210"/>
      <c r="E8" s="211" t="s">
        <v>22</v>
      </c>
      <c r="F8" s="208" t="s">
        <v>23</v>
      </c>
      <c r="G8" s="210"/>
      <c r="H8" s="211" t="s">
        <v>22</v>
      </c>
      <c r="I8" s="208" t="s">
        <v>23</v>
      </c>
      <c r="J8" s="210"/>
      <c r="K8" s="211" t="s">
        <v>22</v>
      </c>
      <c r="L8" s="208" t="s">
        <v>23</v>
      </c>
      <c r="M8" s="210"/>
      <c r="N8" s="211" t="s">
        <v>22</v>
      </c>
      <c r="O8" s="208" t="s">
        <v>23</v>
      </c>
      <c r="P8" s="210"/>
      <c r="Q8" s="211" t="s">
        <v>22</v>
      </c>
      <c r="R8" s="208" t="s">
        <v>23</v>
      </c>
      <c r="S8" s="210"/>
      <c r="T8" s="31"/>
      <c r="U8" s="31"/>
    </row>
    <row r="9" spans="1:24" s="2" customFormat="1" x14ac:dyDescent="0.2">
      <c r="A9" s="222"/>
      <c r="B9" s="212"/>
      <c r="C9" s="32" t="s">
        <v>24</v>
      </c>
      <c r="D9" s="33" t="s">
        <v>25</v>
      </c>
      <c r="E9" s="212"/>
      <c r="F9" s="32" t="s">
        <v>24</v>
      </c>
      <c r="G9" s="33" t="s">
        <v>25</v>
      </c>
      <c r="H9" s="212"/>
      <c r="I9" s="32" t="s">
        <v>24</v>
      </c>
      <c r="J9" s="33" t="s">
        <v>25</v>
      </c>
      <c r="K9" s="212"/>
      <c r="L9" s="32" t="s">
        <v>24</v>
      </c>
      <c r="M9" s="33" t="s">
        <v>25</v>
      </c>
      <c r="N9" s="212"/>
      <c r="O9" s="32" t="s">
        <v>24</v>
      </c>
      <c r="P9" s="33" t="s">
        <v>25</v>
      </c>
      <c r="Q9" s="212"/>
      <c r="R9" s="32" t="s">
        <v>24</v>
      </c>
      <c r="S9" s="33" t="s">
        <v>25</v>
      </c>
    </row>
    <row r="10" spans="1:24" s="2" customFormat="1" x14ac:dyDescent="0.2">
      <c r="A10" s="34" t="s">
        <v>26</v>
      </c>
      <c r="B10" s="102">
        <v>245</v>
      </c>
      <c r="C10" s="102">
        <v>225</v>
      </c>
      <c r="D10" s="103">
        <f>IF(AND(B10&lt;&gt;"",B10&gt;0),C10/B10,"")</f>
        <v>0.91836734693877553</v>
      </c>
      <c r="E10" s="102">
        <v>202</v>
      </c>
      <c r="F10" s="104">
        <v>181</v>
      </c>
      <c r="G10" s="103">
        <f>IF(AND(E10&lt;&gt;"",E10&gt;0),F10/E10,"")</f>
        <v>0.89603960396039606</v>
      </c>
      <c r="H10" s="102">
        <v>224</v>
      </c>
      <c r="I10" s="104">
        <v>193</v>
      </c>
      <c r="J10" s="103">
        <f>IF(AND(H10&lt;&gt;"",H10&gt;0),I10/H10,"")</f>
        <v>0.8616071428571429</v>
      </c>
      <c r="K10" s="102">
        <v>213</v>
      </c>
      <c r="L10" s="104">
        <v>194</v>
      </c>
      <c r="M10" s="105">
        <f>IF(AND(K10&lt;&gt;"",K10&gt;0),L10/K10,"")</f>
        <v>0.91079812206572774</v>
      </c>
      <c r="N10" s="102">
        <v>219</v>
      </c>
      <c r="O10" s="102">
        <v>203</v>
      </c>
      <c r="P10" s="35">
        <f>IF(AND(N10&lt;&gt;"",N10&gt;0),O10/N10,"")</f>
        <v>0.9269406392694064</v>
      </c>
      <c r="Q10" s="36">
        <v>233</v>
      </c>
      <c r="R10" s="37"/>
      <c r="S10" s="103">
        <f>IF(AND(Q10&lt;&gt;"",Q10&gt;0),R10/Q10,"")</f>
        <v>0</v>
      </c>
      <c r="T10" s="2">
        <v>5</v>
      </c>
      <c r="U10" s="2">
        <v>6</v>
      </c>
      <c r="X10" s="188" t="str">
        <f>IF(AND(R10&lt;&gt;"",Q10=""),"ERRO: Não há alunos avaliados e há alunos com níveis positivos?!","")&amp;IF(AND(Q10&lt;&gt;"",S10&gt;1),"ERRO: Nº de alunos avaliados inferior ao nº de alunos com níveis positivos!","")</f>
        <v/>
      </c>
    </row>
    <row r="11" spans="1:24" s="2" customFormat="1" x14ac:dyDescent="0.2">
      <c r="A11" s="34" t="s">
        <v>27</v>
      </c>
      <c r="B11" s="102">
        <v>248</v>
      </c>
      <c r="C11" s="102">
        <v>229</v>
      </c>
      <c r="D11" s="103">
        <f>IF(AND(B11&lt;&gt;"",B11&gt;0),C11/B11,"")</f>
        <v>0.92338709677419351</v>
      </c>
      <c r="E11" s="102">
        <v>248</v>
      </c>
      <c r="F11" s="104">
        <v>219</v>
      </c>
      <c r="G11" s="103">
        <f>IF(AND(E11&lt;&gt;"",E11&gt;0),F11/E11,"")</f>
        <v>0.88306451612903225</v>
      </c>
      <c r="H11" s="102">
        <v>217</v>
      </c>
      <c r="I11" s="104">
        <v>173</v>
      </c>
      <c r="J11" s="103">
        <f>IF(AND(H11&lt;&gt;"",H11&gt;0),I11/H11,"")</f>
        <v>0.79723502304147464</v>
      </c>
      <c r="K11" s="102">
        <v>246</v>
      </c>
      <c r="L11" s="104">
        <v>216</v>
      </c>
      <c r="M11" s="105">
        <f>IF(AND(K11&lt;&gt;"",K11&gt;0),L11/K11,"")</f>
        <v>0.87804878048780488</v>
      </c>
      <c r="N11" s="102">
        <v>234</v>
      </c>
      <c r="O11" s="102">
        <v>215</v>
      </c>
      <c r="P11" s="35">
        <f>IF(AND(N11&lt;&gt;"",N11&gt;0),O11/N11,"")</f>
        <v>0.91880341880341876</v>
      </c>
      <c r="Q11" s="36">
        <v>222</v>
      </c>
      <c r="R11" s="36">
        <v>203</v>
      </c>
      <c r="S11" s="103">
        <f>IF(AND(Q11&lt;&gt;"",Q11&gt;0),R11/Q11,"")</f>
        <v>0.9144144144144144</v>
      </c>
      <c r="T11" s="2">
        <f t="shared" ref="T11:U13" si="0">T10+2</f>
        <v>7</v>
      </c>
      <c r="U11" s="2">
        <f t="shared" si="0"/>
        <v>8</v>
      </c>
      <c r="X11" s="188" t="str">
        <f>IF(AND(R11&lt;&gt;"",Q11=""),"ERRO: Não há alunos avaliados e há alunos com níveis positivos?!","")&amp;IF(AND(Q11&lt;&gt;"",S11&gt;1),"ERRO: Nº de alunos avaliados inferior ao nº de alunos com níveis positivos!","")</f>
        <v/>
      </c>
    </row>
    <row r="12" spans="1:24" s="2" customFormat="1" x14ac:dyDescent="0.2">
      <c r="A12" s="34" t="s">
        <v>28</v>
      </c>
      <c r="B12" s="102">
        <v>262</v>
      </c>
      <c r="C12" s="102">
        <v>248</v>
      </c>
      <c r="D12" s="103">
        <f>IF(AND(B12&lt;&gt;"",B12&gt;0),C12/B12,"")</f>
        <v>0.94656488549618323</v>
      </c>
      <c r="E12" s="102">
        <v>237</v>
      </c>
      <c r="F12" s="104">
        <v>227</v>
      </c>
      <c r="G12" s="103">
        <f>IF(AND(E12&lt;&gt;"",E12&gt;0),F12/E12,"")</f>
        <v>0.95780590717299574</v>
      </c>
      <c r="H12" s="102">
        <v>235</v>
      </c>
      <c r="I12" s="104">
        <v>219</v>
      </c>
      <c r="J12" s="103">
        <f>IF(AND(H12&lt;&gt;"",H12&gt;0),I12/H12,"")</f>
        <v>0.93191489361702129</v>
      </c>
      <c r="K12" s="102">
        <v>198</v>
      </c>
      <c r="L12" s="104">
        <v>187</v>
      </c>
      <c r="M12" s="105">
        <f>IF(AND(K12&lt;&gt;"",K12&gt;0),L12/K12,"")</f>
        <v>0.94444444444444442</v>
      </c>
      <c r="N12" s="102">
        <v>226</v>
      </c>
      <c r="O12" s="102">
        <v>217</v>
      </c>
      <c r="P12" s="35">
        <f>IF(AND(N12&lt;&gt;"",N12&gt;0),O12/N12,"")</f>
        <v>0.96017699115044253</v>
      </c>
      <c r="Q12" s="36">
        <v>228</v>
      </c>
      <c r="R12" s="36">
        <v>217</v>
      </c>
      <c r="S12" s="103">
        <f>IF(AND(Q12&lt;&gt;"",Q12&gt;0),R12/Q12,"")</f>
        <v>0.95175438596491224</v>
      </c>
      <c r="T12" s="2">
        <f t="shared" si="0"/>
        <v>9</v>
      </c>
      <c r="U12" s="2">
        <f t="shared" si="0"/>
        <v>10</v>
      </c>
      <c r="X12" s="188" t="str">
        <f>IF(AND(R12&lt;&gt;"",Q12=""),"ERRO: Não há alunos avaliados e há alunos com níveis positivos?!","")&amp;IF(AND(Q12&lt;&gt;"",S12&gt;1),"ERRO: Nº de alunos avaliados inferior ao nº de alunos com níveis positivos!","")</f>
        <v/>
      </c>
    </row>
    <row r="13" spans="1:24" s="2" customFormat="1" x14ac:dyDescent="0.2">
      <c r="A13" s="34" t="s">
        <v>29</v>
      </c>
      <c r="B13" s="102">
        <v>259</v>
      </c>
      <c r="C13" s="102">
        <v>240</v>
      </c>
      <c r="D13" s="103">
        <f>IF(AND(B13&lt;&gt;"",B13&gt;0),C13/B13,"")</f>
        <v>0.92664092664092668</v>
      </c>
      <c r="E13" s="102">
        <v>267</v>
      </c>
      <c r="F13" s="104">
        <v>248</v>
      </c>
      <c r="G13" s="103">
        <f>IF(AND(E13&lt;&gt;"",E13&gt;0),F13/E13,"")</f>
        <v>0.92883895131086147</v>
      </c>
      <c r="H13" s="102">
        <v>242</v>
      </c>
      <c r="I13" s="104">
        <v>227</v>
      </c>
      <c r="J13" s="103">
        <f>IF(AND(H13&lt;&gt;"",H13&gt;0),I13/H13,"")</f>
        <v>0.93801652892561982</v>
      </c>
      <c r="K13" s="102">
        <v>228</v>
      </c>
      <c r="L13" s="104">
        <v>208</v>
      </c>
      <c r="M13" s="105">
        <f>IF(AND(K13&lt;&gt;"",K13&gt;0),L13/K13,"")</f>
        <v>0.91228070175438591</v>
      </c>
      <c r="N13" s="102">
        <v>201</v>
      </c>
      <c r="O13" s="102">
        <v>190</v>
      </c>
      <c r="P13" s="35">
        <f>IF(AND(N13&lt;&gt;"",N13&gt;0),O13/N13,"")</f>
        <v>0.94527363184079605</v>
      </c>
      <c r="Q13" s="36">
        <v>225</v>
      </c>
      <c r="R13" s="36">
        <v>215</v>
      </c>
      <c r="S13" s="103">
        <f>IF(AND(Q13&lt;&gt;"",Q13&gt;0),R13/Q13,"")</f>
        <v>0.9555555555555556</v>
      </c>
      <c r="T13" s="2">
        <f t="shared" si="0"/>
        <v>11</v>
      </c>
      <c r="U13" s="2">
        <f t="shared" si="0"/>
        <v>12</v>
      </c>
      <c r="X13" s="188" t="str">
        <f>IF(AND(R13&lt;&gt;"",Q13=""),"ERRO: Não há alunos avaliados e há alunos com níveis positivos?!","")&amp;IF(AND(Q13&lt;&gt;"",S13&gt;1),"ERRO: Nº de alunos avaliados inferior ao nº de alunos com níveis positivos!","")</f>
        <v/>
      </c>
    </row>
    <row r="14" spans="1:24" ht="4.5" customHeight="1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165"/>
      <c r="U14" s="165"/>
      <c r="V14" s="39"/>
      <c r="W14" s="39"/>
    </row>
    <row r="15" spans="1:24" s="2" customFormat="1" ht="17.25" customHeight="1" x14ac:dyDescent="0.2">
      <c r="A15" s="215" t="s">
        <v>30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165"/>
      <c r="U15" s="165"/>
    </row>
    <row r="16" spans="1:24" s="2" customFormat="1" x14ac:dyDescent="0.2">
      <c r="A16" s="221" t="s">
        <v>16</v>
      </c>
      <c r="B16" s="208" t="s">
        <v>17</v>
      </c>
      <c r="C16" s="209"/>
      <c r="D16" s="210"/>
      <c r="E16" s="208" t="s">
        <v>18</v>
      </c>
      <c r="F16" s="217"/>
      <c r="G16" s="218"/>
      <c r="H16" s="208" t="s">
        <v>19</v>
      </c>
      <c r="I16" s="217"/>
      <c r="J16" s="218"/>
      <c r="K16" s="208" t="s">
        <v>20</v>
      </c>
      <c r="L16" s="217"/>
      <c r="M16" s="218"/>
      <c r="N16" s="208" t="s">
        <v>21</v>
      </c>
      <c r="O16" s="217"/>
      <c r="P16" s="218"/>
      <c r="Q16" s="208" t="s">
        <v>176</v>
      </c>
      <c r="R16" s="217"/>
      <c r="S16" s="218"/>
    </row>
    <row r="17" spans="1:24" s="2" customFormat="1" ht="27.75" customHeight="1" x14ac:dyDescent="0.2">
      <c r="A17" s="222"/>
      <c r="B17" s="211" t="s">
        <v>22</v>
      </c>
      <c r="C17" s="208" t="s">
        <v>23</v>
      </c>
      <c r="D17" s="210"/>
      <c r="E17" s="211" t="s">
        <v>22</v>
      </c>
      <c r="F17" s="208" t="s">
        <v>23</v>
      </c>
      <c r="G17" s="210"/>
      <c r="H17" s="211" t="s">
        <v>22</v>
      </c>
      <c r="I17" s="208" t="s">
        <v>23</v>
      </c>
      <c r="J17" s="210"/>
      <c r="K17" s="211" t="s">
        <v>22</v>
      </c>
      <c r="L17" s="208" t="s">
        <v>23</v>
      </c>
      <c r="M17" s="210"/>
      <c r="N17" s="211" t="s">
        <v>22</v>
      </c>
      <c r="O17" s="208" t="s">
        <v>23</v>
      </c>
      <c r="P17" s="210"/>
      <c r="Q17" s="211" t="s">
        <v>22</v>
      </c>
      <c r="R17" s="208" t="s">
        <v>23</v>
      </c>
      <c r="S17" s="210"/>
    </row>
    <row r="18" spans="1:24" s="2" customFormat="1" x14ac:dyDescent="0.2">
      <c r="A18" s="222"/>
      <c r="B18" s="212"/>
      <c r="C18" s="32" t="s">
        <v>24</v>
      </c>
      <c r="D18" s="33" t="s">
        <v>25</v>
      </c>
      <c r="E18" s="212"/>
      <c r="F18" s="32" t="s">
        <v>24</v>
      </c>
      <c r="G18" s="33" t="s">
        <v>25</v>
      </c>
      <c r="H18" s="212"/>
      <c r="I18" s="32" t="s">
        <v>24</v>
      </c>
      <c r="J18" s="33" t="s">
        <v>25</v>
      </c>
      <c r="K18" s="212"/>
      <c r="L18" s="32" t="s">
        <v>24</v>
      </c>
      <c r="M18" s="33" t="s">
        <v>25</v>
      </c>
      <c r="N18" s="212"/>
      <c r="O18" s="32" t="s">
        <v>24</v>
      </c>
      <c r="P18" s="33" t="s">
        <v>25</v>
      </c>
      <c r="Q18" s="212"/>
      <c r="R18" s="32" t="s">
        <v>24</v>
      </c>
      <c r="S18" s="33" t="s">
        <v>25</v>
      </c>
    </row>
    <row r="19" spans="1:24" s="2" customFormat="1" x14ac:dyDescent="0.2">
      <c r="A19" s="34" t="s">
        <v>26</v>
      </c>
      <c r="B19" s="102">
        <v>245</v>
      </c>
      <c r="C19" s="102">
        <v>238</v>
      </c>
      <c r="D19" s="103">
        <f>IF(AND(B19&lt;&gt;"",B19&gt;0),C19/B19,"")</f>
        <v>0.97142857142857142</v>
      </c>
      <c r="E19" s="102">
        <v>202</v>
      </c>
      <c r="F19" s="104">
        <v>201</v>
      </c>
      <c r="G19" s="103">
        <f>IF(AND(E19&lt;&gt;"",E19&gt;0),F19/E19,"")</f>
        <v>0.99504950495049505</v>
      </c>
      <c r="H19" s="102">
        <v>224</v>
      </c>
      <c r="I19" s="104">
        <v>209</v>
      </c>
      <c r="J19" s="103">
        <f>IF(AND(H19&lt;&gt;"",H19&gt;0),I19/H19,"")</f>
        <v>0.9330357142857143</v>
      </c>
      <c r="K19" s="102">
        <v>213</v>
      </c>
      <c r="L19" s="102">
        <v>208</v>
      </c>
      <c r="M19" s="105">
        <f>IF(AND(K19&lt;&gt;"",K19&gt;0),L19/K19,"")</f>
        <v>0.97652582159624413</v>
      </c>
      <c r="N19" s="102">
        <v>219</v>
      </c>
      <c r="O19" s="102">
        <v>214</v>
      </c>
      <c r="P19" s="35">
        <f>IF(AND(N19&lt;&gt;"",N19&gt;0),O19/N19,"")</f>
        <v>0.97716894977168944</v>
      </c>
      <c r="Q19" s="36">
        <v>233</v>
      </c>
      <c r="R19" s="37"/>
      <c r="S19" s="103">
        <f>IF(AND(Q19&lt;&gt;"",Q19&gt;0),R19/Q19,"")</f>
        <v>0</v>
      </c>
      <c r="T19" s="2">
        <f>U72+1</f>
        <v>29</v>
      </c>
      <c r="U19" s="2">
        <f>T19+1</f>
        <v>30</v>
      </c>
      <c r="X19" s="188" t="str">
        <f>IF(AND(R19&lt;&gt;"",Q19=""),"ERRO: Não há alunos avaliados e há alunos com níveis positivos?!","")&amp;IF(AND(Q19&lt;&gt;"",S19&gt;1),"ERRO: Nº de alunos avaliados inferior ao nº de alunos com níveis positivos!","")</f>
        <v/>
      </c>
    </row>
    <row r="20" spans="1:24" s="2" customFormat="1" x14ac:dyDescent="0.2">
      <c r="A20" s="34" t="s">
        <v>27</v>
      </c>
      <c r="B20" s="102">
        <v>252</v>
      </c>
      <c r="C20" s="102">
        <v>234</v>
      </c>
      <c r="D20" s="103">
        <f>IF(AND(B20&lt;&gt;"",B20&gt;0),C20/B20,"")</f>
        <v>0.9285714285714286</v>
      </c>
      <c r="E20" s="102">
        <v>248</v>
      </c>
      <c r="F20" s="104">
        <v>240</v>
      </c>
      <c r="G20" s="103">
        <f>IF(AND(E20&lt;&gt;"",E20&gt;0),F20/E20,"")</f>
        <v>0.967741935483871</v>
      </c>
      <c r="H20" s="102">
        <v>217</v>
      </c>
      <c r="I20" s="104">
        <v>185</v>
      </c>
      <c r="J20" s="103">
        <f>IF(AND(H20&lt;&gt;"",H20&gt;0),I20/H20,"")</f>
        <v>0.85253456221198154</v>
      </c>
      <c r="K20" s="102">
        <v>246</v>
      </c>
      <c r="L20" s="104">
        <v>213</v>
      </c>
      <c r="M20" s="105">
        <f>IF(AND(K20&lt;&gt;"",K20&gt;0),L20/K20,"")</f>
        <v>0.86585365853658536</v>
      </c>
      <c r="N20" s="102">
        <v>234</v>
      </c>
      <c r="O20" s="102">
        <v>222</v>
      </c>
      <c r="P20" s="35">
        <f>IF(AND(N20&lt;&gt;"",N20&gt;0),O20/N20,"")</f>
        <v>0.94871794871794868</v>
      </c>
      <c r="Q20" s="36">
        <v>222</v>
      </c>
      <c r="R20" s="37">
        <v>210</v>
      </c>
      <c r="S20" s="103">
        <f>IF(AND(Q20&lt;&gt;"",Q20&gt;0),R20/Q20,"")</f>
        <v>0.94594594594594594</v>
      </c>
      <c r="T20" s="2">
        <f t="shared" ref="T20:U22" si="1">T19+2</f>
        <v>31</v>
      </c>
      <c r="U20" s="2">
        <f t="shared" si="1"/>
        <v>32</v>
      </c>
      <c r="X20" s="188" t="str">
        <f>IF(AND(R20&lt;&gt;"",Q20=""),"ERRO: Não há alunos avaliados e há alunos com níveis positivos?!","")&amp;IF(AND(Q20&lt;&gt;"",S20&gt;1),"ERRO: Nº de alunos avaliados inferior ao nº de alunos com níveis positivos!","")</f>
        <v/>
      </c>
    </row>
    <row r="21" spans="1:24" s="2" customFormat="1" x14ac:dyDescent="0.2">
      <c r="A21" s="34" t="s">
        <v>28</v>
      </c>
      <c r="B21" s="102">
        <v>272</v>
      </c>
      <c r="C21" s="102">
        <v>251</v>
      </c>
      <c r="D21" s="103">
        <f>IF(AND(B21&lt;&gt;"",B21&gt;0),C21/B21,"")</f>
        <v>0.92279411764705888</v>
      </c>
      <c r="E21" s="102">
        <v>237</v>
      </c>
      <c r="F21" s="104">
        <v>230</v>
      </c>
      <c r="G21" s="103">
        <f>IF(AND(E21&lt;&gt;"",E21&gt;0),F21/E21,"")</f>
        <v>0.97046413502109707</v>
      </c>
      <c r="H21" s="102">
        <v>235</v>
      </c>
      <c r="I21" s="104">
        <v>222</v>
      </c>
      <c r="J21" s="103">
        <f>IF(AND(H21&lt;&gt;"",H21&gt;0),I21/H21,"")</f>
        <v>0.94468085106382982</v>
      </c>
      <c r="K21" s="102">
        <v>198</v>
      </c>
      <c r="L21" s="104">
        <v>191</v>
      </c>
      <c r="M21" s="105">
        <f>IF(AND(K21&lt;&gt;"",K21&gt;0),L21/K21,"")</f>
        <v>0.96464646464646464</v>
      </c>
      <c r="N21" s="102">
        <v>226</v>
      </c>
      <c r="O21" s="102">
        <v>211</v>
      </c>
      <c r="P21" s="35">
        <f>IF(AND(N21&lt;&gt;"",N21&gt;0),O21/N21,"")</f>
        <v>0.9336283185840708</v>
      </c>
      <c r="Q21" s="36">
        <v>228</v>
      </c>
      <c r="R21" s="37">
        <v>217</v>
      </c>
      <c r="S21" s="103">
        <f>IF(AND(Q21&lt;&gt;"",Q21&gt;0),R21/Q21,"")</f>
        <v>0.95175438596491224</v>
      </c>
      <c r="T21" s="2">
        <f t="shared" si="1"/>
        <v>33</v>
      </c>
      <c r="U21" s="2">
        <f t="shared" si="1"/>
        <v>34</v>
      </c>
      <c r="X21" s="188" t="str">
        <f>IF(AND(R21&lt;&gt;"",Q21=""),"ERRO: Não há alunos avaliados e há alunos com níveis positivos?!","")&amp;IF(AND(Q21&lt;&gt;"",S21&gt;1),"ERRO: Nº de alunos avaliados inferior ao nº de alunos com níveis positivos!","")</f>
        <v/>
      </c>
    </row>
    <row r="22" spans="1:24" s="2" customFormat="1" x14ac:dyDescent="0.2">
      <c r="A22" s="34" t="s">
        <v>29</v>
      </c>
      <c r="B22" s="102">
        <v>256</v>
      </c>
      <c r="C22" s="102">
        <v>230</v>
      </c>
      <c r="D22" s="103">
        <f>IF(AND(B22&lt;&gt;"",B22&gt;0),C22/B22,"")</f>
        <v>0.8984375</v>
      </c>
      <c r="E22" s="102">
        <v>267</v>
      </c>
      <c r="F22" s="104">
        <v>258</v>
      </c>
      <c r="G22" s="103">
        <f>IF(AND(E22&lt;&gt;"",E22&gt;0),F22/E22,"")</f>
        <v>0.9662921348314607</v>
      </c>
      <c r="H22" s="102">
        <v>242</v>
      </c>
      <c r="I22" s="104">
        <v>228</v>
      </c>
      <c r="J22" s="103">
        <f>IF(AND(H22&lt;&gt;"",H22&gt;0),I22/H22,"")</f>
        <v>0.94214876033057848</v>
      </c>
      <c r="K22" s="102">
        <v>228</v>
      </c>
      <c r="L22" s="104">
        <v>215</v>
      </c>
      <c r="M22" s="105">
        <f>IF(AND(K22&lt;&gt;"",K22&gt;0),L22/K22,"")</f>
        <v>0.94298245614035092</v>
      </c>
      <c r="N22" s="102">
        <v>201</v>
      </c>
      <c r="O22" s="102">
        <v>186</v>
      </c>
      <c r="P22" s="35">
        <f>IF(AND(N22&lt;&gt;"",N22&gt;0),O22/N22,"")</f>
        <v>0.92537313432835822</v>
      </c>
      <c r="Q22" s="36">
        <v>225</v>
      </c>
      <c r="R22" s="37">
        <v>214</v>
      </c>
      <c r="S22" s="103">
        <f>IF(AND(Q22&lt;&gt;"",Q22&gt;0),R22/Q22,"")</f>
        <v>0.95111111111111113</v>
      </c>
      <c r="T22" s="2">
        <f t="shared" si="1"/>
        <v>35</v>
      </c>
      <c r="U22" s="2">
        <f t="shared" si="1"/>
        <v>36</v>
      </c>
      <c r="X22" s="188" t="str">
        <f>IF(AND(R22&lt;&gt;"",Q22=""),"ERRO: Não há alunos avaliados e há alunos com níveis positivos?!","")&amp;IF(AND(Q22&lt;&gt;"",S22&gt;1),"ERRO: Nº de alunos avaliados inferior ao nº de alunos com níveis positivos!","")</f>
        <v/>
      </c>
    </row>
    <row r="23" spans="1:24" ht="3.75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</row>
    <row r="24" spans="1:24" ht="30.75" customHeight="1" x14ac:dyDescent="0.2">
      <c r="A24" s="213" t="s">
        <v>203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</row>
    <row r="25" spans="1:24" ht="105.75" customHeight="1" x14ac:dyDescent="0.2">
      <c r="A25" s="223" t="s">
        <v>324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5"/>
    </row>
    <row r="26" spans="1:24" ht="11.25" customHeight="1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24" ht="15" x14ac:dyDescent="0.2">
      <c r="A27" s="226" t="s">
        <v>186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</row>
    <row r="28" spans="1:24" s="2" customFormat="1" ht="17.25" customHeight="1" x14ac:dyDescent="0.2">
      <c r="A28" s="215" t="s">
        <v>15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</row>
    <row r="29" spans="1:24" s="2" customFormat="1" ht="12.75" customHeight="1" x14ac:dyDescent="0.2">
      <c r="A29" s="239" t="s">
        <v>16</v>
      </c>
      <c r="B29" s="208" t="s">
        <v>17</v>
      </c>
      <c r="C29" s="209"/>
      <c r="D29" s="210"/>
      <c r="E29" s="208" t="s">
        <v>18</v>
      </c>
      <c r="F29" s="209"/>
      <c r="G29" s="210"/>
      <c r="H29" s="208" t="s">
        <v>19</v>
      </c>
      <c r="I29" s="209"/>
      <c r="J29" s="210"/>
      <c r="K29" s="208" t="s">
        <v>20</v>
      </c>
      <c r="L29" s="209"/>
      <c r="M29" s="210"/>
      <c r="N29" s="208" t="s">
        <v>21</v>
      </c>
      <c r="O29" s="209"/>
      <c r="P29" s="210"/>
      <c r="Q29" s="208" t="s">
        <v>176</v>
      </c>
      <c r="R29" s="217"/>
      <c r="S29" s="218"/>
    </row>
    <row r="30" spans="1:24" s="2" customFormat="1" ht="27.75" customHeight="1" x14ac:dyDescent="0.2">
      <c r="A30" s="240"/>
      <c r="B30" s="211" t="s">
        <v>22</v>
      </c>
      <c r="C30" s="208" t="s">
        <v>23</v>
      </c>
      <c r="D30" s="210"/>
      <c r="E30" s="211" t="s">
        <v>22</v>
      </c>
      <c r="F30" s="208" t="s">
        <v>23</v>
      </c>
      <c r="G30" s="210"/>
      <c r="H30" s="211" t="s">
        <v>22</v>
      </c>
      <c r="I30" s="208" t="s">
        <v>23</v>
      </c>
      <c r="J30" s="210"/>
      <c r="K30" s="211" t="s">
        <v>22</v>
      </c>
      <c r="L30" s="208" t="s">
        <v>23</v>
      </c>
      <c r="M30" s="210"/>
      <c r="N30" s="211" t="s">
        <v>22</v>
      </c>
      <c r="O30" s="208" t="s">
        <v>23</v>
      </c>
      <c r="P30" s="210"/>
      <c r="Q30" s="211" t="s">
        <v>22</v>
      </c>
      <c r="R30" s="208" t="s">
        <v>23</v>
      </c>
      <c r="S30" s="210"/>
      <c r="U30" s="232"/>
      <c r="V30" s="233"/>
      <c r="W30" s="117"/>
    </row>
    <row r="31" spans="1:24" s="2" customFormat="1" x14ac:dyDescent="0.2">
      <c r="A31" s="241"/>
      <c r="B31" s="212"/>
      <c r="C31" s="32" t="s">
        <v>24</v>
      </c>
      <c r="D31" s="33" t="s">
        <v>25</v>
      </c>
      <c r="E31" s="212"/>
      <c r="F31" s="32" t="s">
        <v>24</v>
      </c>
      <c r="G31" s="33" t="s">
        <v>25</v>
      </c>
      <c r="H31" s="212"/>
      <c r="I31" s="32" t="s">
        <v>24</v>
      </c>
      <c r="J31" s="33" t="s">
        <v>25</v>
      </c>
      <c r="K31" s="212"/>
      <c r="L31" s="32" t="s">
        <v>24</v>
      </c>
      <c r="M31" s="33" t="s">
        <v>25</v>
      </c>
      <c r="N31" s="212"/>
      <c r="O31" s="32" t="s">
        <v>24</v>
      </c>
      <c r="P31" s="33" t="s">
        <v>25</v>
      </c>
      <c r="Q31" s="212"/>
      <c r="R31" s="32" t="s">
        <v>24</v>
      </c>
      <c r="S31" s="33" t="s">
        <v>25</v>
      </c>
    </row>
    <row r="32" spans="1:24" s="2" customFormat="1" x14ac:dyDescent="0.2">
      <c r="A32" s="40" t="s">
        <v>32</v>
      </c>
      <c r="B32" s="102">
        <v>71</v>
      </c>
      <c r="C32" s="102">
        <v>71</v>
      </c>
      <c r="D32" s="103">
        <f>IF(AND(B32&lt;&gt;"",B32&gt;0),C32/B32,"")</f>
        <v>1</v>
      </c>
      <c r="E32" s="102">
        <v>54</v>
      </c>
      <c r="F32" s="104">
        <v>41</v>
      </c>
      <c r="G32" s="103">
        <f>IF(AND(E32&lt;&gt;"",E32&gt;0),F32/E32,"")</f>
        <v>0.7592592592592593</v>
      </c>
      <c r="H32" s="102">
        <v>65</v>
      </c>
      <c r="I32" s="104">
        <v>49</v>
      </c>
      <c r="J32" s="103">
        <f>IF(AND(H32&lt;&gt;"",H32&gt;0),I32/H32,"")</f>
        <v>0.75384615384615383</v>
      </c>
      <c r="K32" s="102">
        <v>70</v>
      </c>
      <c r="L32" s="104">
        <v>55</v>
      </c>
      <c r="M32" s="105">
        <f>IF(AND(K32&lt;&gt;"",K32&gt;0),L32/K32,"")</f>
        <v>0.7857142857142857</v>
      </c>
      <c r="N32" s="102">
        <v>69</v>
      </c>
      <c r="O32" s="102">
        <v>54</v>
      </c>
      <c r="P32" s="35">
        <f>IF(AND(N32&lt;&gt;"",N32&gt;0),O32/N32,"")</f>
        <v>0.78260869565217395</v>
      </c>
      <c r="Q32" s="37">
        <v>86</v>
      </c>
      <c r="R32" s="37">
        <v>74</v>
      </c>
      <c r="S32" s="103">
        <f>IF(AND(Q32&lt;&gt;"",Q32&gt;0),R32/Q32,"")</f>
        <v>0.86046511627906974</v>
      </c>
      <c r="T32" s="2">
        <f>T13+2</f>
        <v>13</v>
      </c>
      <c r="U32" s="2">
        <f>U13+2</f>
        <v>14</v>
      </c>
      <c r="V32" s="2">
        <v>5</v>
      </c>
      <c r="W32" s="2">
        <v>6</v>
      </c>
      <c r="X32" s="188" t="str">
        <f>IF(AND(R32&lt;&gt;"",Q32=""),"ERRO: Não há alunos avaliados e há alunos com níveis positivos?!","")&amp;IF(AND(Q32&lt;&gt;"",S32&gt;1),"ERRO: Nº de alunos avaliados inferior ao nº de alunos com níveis positivos!","")</f>
        <v/>
      </c>
    </row>
    <row r="33" spans="1:24" s="2" customFormat="1" x14ac:dyDescent="0.2">
      <c r="A33" s="40" t="s">
        <v>33</v>
      </c>
      <c r="B33" s="102">
        <v>88</v>
      </c>
      <c r="C33" s="102">
        <v>88</v>
      </c>
      <c r="D33" s="103">
        <f>IF(AND(B33&lt;&gt;"",B33&gt;0),C33/B33,"")</f>
        <v>1</v>
      </c>
      <c r="E33" s="102">
        <v>75</v>
      </c>
      <c r="F33" s="104">
        <v>57</v>
      </c>
      <c r="G33" s="103">
        <f>IF(AND(E33&lt;&gt;"",E33&gt;0),F33/E33,"")</f>
        <v>0.76</v>
      </c>
      <c r="H33" s="102">
        <v>57</v>
      </c>
      <c r="I33" s="104">
        <v>30</v>
      </c>
      <c r="J33" s="103">
        <f>IF(AND(H33&lt;&gt;"",H33&gt;0),I33/H33,"")</f>
        <v>0.52631578947368418</v>
      </c>
      <c r="K33" s="102">
        <v>67</v>
      </c>
      <c r="L33" s="104">
        <v>47</v>
      </c>
      <c r="M33" s="105">
        <f>IF(AND(K33&lt;&gt;"",K33&gt;0),L33/K33,"")</f>
        <v>0.70149253731343286</v>
      </c>
      <c r="N33" s="102">
        <v>69</v>
      </c>
      <c r="O33" s="102">
        <v>60</v>
      </c>
      <c r="P33" s="35">
        <f>IF(AND(N33&lt;&gt;"",N33&gt;0),O33/N33,"")</f>
        <v>0.86956521739130432</v>
      </c>
      <c r="Q33" s="37">
        <v>75</v>
      </c>
      <c r="R33" s="37">
        <v>58</v>
      </c>
      <c r="S33" s="103">
        <f>IF(AND(Q33&lt;&gt;"",Q33&gt;0),R33/Q33,"")</f>
        <v>0.77333333333333332</v>
      </c>
      <c r="T33" s="2">
        <f>T32+2</f>
        <v>15</v>
      </c>
      <c r="U33" s="2">
        <f>U32+2</f>
        <v>16</v>
      </c>
      <c r="V33" s="2">
        <f>V32+2</f>
        <v>7</v>
      </c>
      <c r="W33" s="2">
        <f>W32+2</f>
        <v>8</v>
      </c>
      <c r="X33" s="188" t="str">
        <f>IF(AND(R33&lt;&gt;"",Q33=""),"ERRO: Não há alunos avaliados e há alunos com níveis positivos?!","")&amp;IF(AND(Q33&lt;&gt;"",S33&gt;1),"ERRO: Nº de alunos avaliados inferior ao nº de alunos com níveis positivos!","")</f>
        <v/>
      </c>
    </row>
    <row r="34" spans="1:24" ht="4.5" customHeight="1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1:24" s="2" customFormat="1" ht="17.25" customHeight="1" x14ac:dyDescent="0.2">
      <c r="A35" s="219" t="s">
        <v>30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</row>
    <row r="36" spans="1:24" s="2" customFormat="1" x14ac:dyDescent="0.2">
      <c r="A36" s="221" t="s">
        <v>16</v>
      </c>
      <c r="B36" s="208" t="s">
        <v>17</v>
      </c>
      <c r="C36" s="217"/>
      <c r="D36" s="218"/>
      <c r="E36" s="208" t="s">
        <v>18</v>
      </c>
      <c r="F36" s="217"/>
      <c r="G36" s="218"/>
      <c r="H36" s="208" t="s">
        <v>19</v>
      </c>
      <c r="I36" s="217"/>
      <c r="J36" s="218"/>
      <c r="K36" s="208" t="s">
        <v>20</v>
      </c>
      <c r="L36" s="217"/>
      <c r="M36" s="218"/>
      <c r="N36" s="208" t="s">
        <v>21</v>
      </c>
      <c r="O36" s="217"/>
      <c r="P36" s="218"/>
      <c r="Q36" s="208" t="s">
        <v>176</v>
      </c>
      <c r="R36" s="209"/>
      <c r="S36" s="210"/>
    </row>
    <row r="37" spans="1:24" s="2" customFormat="1" ht="27.75" customHeight="1" x14ac:dyDescent="0.2">
      <c r="A37" s="222"/>
      <c r="B37" s="211" t="s">
        <v>22</v>
      </c>
      <c r="C37" s="208" t="s">
        <v>23</v>
      </c>
      <c r="D37" s="210"/>
      <c r="E37" s="211" t="s">
        <v>22</v>
      </c>
      <c r="F37" s="208" t="s">
        <v>23</v>
      </c>
      <c r="G37" s="210"/>
      <c r="H37" s="211" t="s">
        <v>22</v>
      </c>
      <c r="I37" s="208" t="s">
        <v>23</v>
      </c>
      <c r="J37" s="210"/>
      <c r="K37" s="211" t="s">
        <v>22</v>
      </c>
      <c r="L37" s="208" t="s">
        <v>23</v>
      </c>
      <c r="M37" s="210"/>
      <c r="N37" s="211" t="s">
        <v>22</v>
      </c>
      <c r="O37" s="208" t="s">
        <v>23</v>
      </c>
      <c r="P37" s="210"/>
      <c r="Q37" s="211" t="s">
        <v>22</v>
      </c>
      <c r="R37" s="208" t="s">
        <v>23</v>
      </c>
      <c r="S37" s="210"/>
    </row>
    <row r="38" spans="1:24" s="2" customFormat="1" x14ac:dyDescent="0.2">
      <c r="A38" s="222"/>
      <c r="B38" s="212"/>
      <c r="C38" s="32" t="s">
        <v>24</v>
      </c>
      <c r="D38" s="33" t="s">
        <v>25</v>
      </c>
      <c r="E38" s="212"/>
      <c r="F38" s="32" t="s">
        <v>24</v>
      </c>
      <c r="G38" s="33" t="s">
        <v>25</v>
      </c>
      <c r="H38" s="212"/>
      <c r="I38" s="32" t="s">
        <v>24</v>
      </c>
      <c r="J38" s="33" t="s">
        <v>25</v>
      </c>
      <c r="K38" s="212"/>
      <c r="L38" s="32" t="s">
        <v>24</v>
      </c>
      <c r="M38" s="33" t="s">
        <v>25</v>
      </c>
      <c r="N38" s="212"/>
      <c r="O38" s="32" t="s">
        <v>24</v>
      </c>
      <c r="P38" s="33" t="s">
        <v>25</v>
      </c>
      <c r="Q38" s="212"/>
      <c r="R38" s="32" t="s">
        <v>24</v>
      </c>
      <c r="S38" s="33" t="s">
        <v>25</v>
      </c>
    </row>
    <row r="39" spans="1:24" s="2" customFormat="1" x14ac:dyDescent="0.2">
      <c r="A39" s="34" t="s">
        <v>32</v>
      </c>
      <c r="B39" s="102">
        <v>72</v>
      </c>
      <c r="C39" s="102">
        <v>59</v>
      </c>
      <c r="D39" s="103">
        <f>IF(AND(B39&lt;&gt;"",B39&gt;0),C39/B39,"")</f>
        <v>0.81944444444444442</v>
      </c>
      <c r="E39" s="102">
        <v>54</v>
      </c>
      <c r="F39" s="104">
        <v>40</v>
      </c>
      <c r="G39" s="103">
        <f>IF(AND(E39&lt;&gt;"",E39&gt;0),F39/E39,"")</f>
        <v>0.7407407407407407</v>
      </c>
      <c r="H39" s="102">
        <v>65</v>
      </c>
      <c r="I39" s="104">
        <v>50</v>
      </c>
      <c r="J39" s="103">
        <f>IF(AND(H39&lt;&gt;"",H39&gt;0),I39/H39,"")</f>
        <v>0.76923076923076927</v>
      </c>
      <c r="K39" s="102">
        <v>70</v>
      </c>
      <c r="L39" s="104">
        <v>54</v>
      </c>
      <c r="M39" s="105">
        <f>IF(AND(K39&lt;&gt;"",K39&gt;0),L39/K39,"")</f>
        <v>0.77142857142857146</v>
      </c>
      <c r="N39" s="102">
        <v>69</v>
      </c>
      <c r="O39" s="102">
        <v>56</v>
      </c>
      <c r="P39" s="35">
        <f>IF(AND(N39&lt;&gt;"",N39&gt;0),O39/N39,"")</f>
        <v>0.81159420289855078</v>
      </c>
      <c r="Q39" s="37">
        <v>86</v>
      </c>
      <c r="R39" s="37">
        <v>64</v>
      </c>
      <c r="S39" s="103">
        <f>IF(AND(Q39&lt;&gt;"",Q39&gt;0),R39/Q39,"")</f>
        <v>0.7441860465116279</v>
      </c>
      <c r="T39" s="2">
        <f>T22+2</f>
        <v>37</v>
      </c>
      <c r="U39" s="2">
        <f>U22+2</f>
        <v>38</v>
      </c>
      <c r="V39" s="2">
        <v>5</v>
      </c>
      <c r="W39" s="2">
        <v>6</v>
      </c>
      <c r="X39" s="188" t="str">
        <f>IF(AND(R39&lt;&gt;"",Q39=""),"ERRO: Não há alunos avaliados e há alunos com níveis positivos?!","")&amp;IF(AND(Q39&lt;&gt;"",S39&gt;1),"ERRO: Nº de alunos avaliados inferior ao nº de alunos com níveis positivos!","")</f>
        <v/>
      </c>
    </row>
    <row r="40" spans="1:24" s="2" customFormat="1" x14ac:dyDescent="0.2">
      <c r="A40" s="34" t="s">
        <v>33</v>
      </c>
      <c r="B40" s="102">
        <v>88</v>
      </c>
      <c r="C40" s="102">
        <v>69</v>
      </c>
      <c r="D40" s="103">
        <f>IF(AND(B40&lt;&gt;"",B40&gt;0),C40/B40,"")</f>
        <v>0.78409090909090906</v>
      </c>
      <c r="E40" s="102">
        <v>74</v>
      </c>
      <c r="F40" s="104">
        <v>57</v>
      </c>
      <c r="G40" s="103">
        <f>IF(AND(E40&lt;&gt;"",E40&gt;0),F40/E40,"")</f>
        <v>0.77027027027027029</v>
      </c>
      <c r="H40" s="102">
        <v>57</v>
      </c>
      <c r="I40" s="104">
        <v>43</v>
      </c>
      <c r="J40" s="103">
        <f>IF(AND(H40&lt;&gt;"",H40&gt;0),I40/H40,"")</f>
        <v>0.75438596491228072</v>
      </c>
      <c r="K40" s="102">
        <v>67</v>
      </c>
      <c r="L40" s="104">
        <v>48</v>
      </c>
      <c r="M40" s="105">
        <f>IF(AND(K40&lt;&gt;"",K40&gt;0),L40/K40,"")</f>
        <v>0.71641791044776115</v>
      </c>
      <c r="N40" s="102">
        <v>69</v>
      </c>
      <c r="O40" s="102">
        <v>50</v>
      </c>
      <c r="P40" s="35">
        <f>IF(AND(N40&lt;&gt;"",N40&gt;0),O40/N40,"")</f>
        <v>0.72463768115942029</v>
      </c>
      <c r="Q40" s="37">
        <v>73</v>
      </c>
      <c r="R40" s="37">
        <v>59</v>
      </c>
      <c r="S40" s="103">
        <f>IF(AND(Q40&lt;&gt;"",Q40&gt;0),R40/Q40,"")</f>
        <v>0.80821917808219179</v>
      </c>
      <c r="T40" s="2">
        <f>T39+2</f>
        <v>39</v>
      </c>
      <c r="U40" s="2">
        <f>U39+2</f>
        <v>40</v>
      </c>
      <c r="V40" s="2">
        <f>V39+2</f>
        <v>7</v>
      </c>
      <c r="W40" s="2">
        <f>W39+2</f>
        <v>8</v>
      </c>
      <c r="X40" s="188" t="str">
        <f>IF(AND(R40&lt;&gt;"",Q40=""),"ERRO: Não há alunos avaliados e há alunos com níveis positivos?!","")&amp;IF(AND(Q40&lt;&gt;"",S40&gt;1),"ERRO: Nº de alunos avaliados inferior ao nº de alunos com níveis positivos!","")</f>
        <v/>
      </c>
    </row>
    <row r="41" spans="1:24" ht="3.75" customHeight="1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 spans="1:24" ht="30.75" customHeight="1" x14ac:dyDescent="0.2">
      <c r="A42" s="213" t="s">
        <v>203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</row>
    <row r="43" spans="1:24" ht="110.25" customHeight="1" x14ac:dyDescent="0.2">
      <c r="A43" s="223"/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5"/>
    </row>
    <row r="44" spans="1:24" ht="11.25" customHeight="1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</row>
    <row r="45" spans="1:24" ht="15" x14ac:dyDescent="0.2">
      <c r="A45" s="226" t="s">
        <v>187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</row>
    <row r="46" spans="1:24" s="2" customFormat="1" ht="17.25" customHeight="1" x14ac:dyDescent="0.2">
      <c r="A46" s="215" t="s">
        <v>15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</row>
    <row r="47" spans="1:24" s="2" customFormat="1" x14ac:dyDescent="0.2">
      <c r="A47" s="221" t="s">
        <v>16</v>
      </c>
      <c r="B47" s="208" t="s">
        <v>17</v>
      </c>
      <c r="C47" s="217"/>
      <c r="D47" s="218"/>
      <c r="E47" s="208" t="s">
        <v>18</v>
      </c>
      <c r="F47" s="217"/>
      <c r="G47" s="218"/>
      <c r="H47" s="208" t="s">
        <v>19</v>
      </c>
      <c r="I47" s="217"/>
      <c r="J47" s="218"/>
      <c r="K47" s="208" t="s">
        <v>20</v>
      </c>
      <c r="L47" s="217"/>
      <c r="M47" s="218"/>
      <c r="N47" s="208" t="s">
        <v>21</v>
      </c>
      <c r="O47" s="217"/>
      <c r="P47" s="218"/>
      <c r="Q47" s="208" t="s">
        <v>176</v>
      </c>
      <c r="R47" s="209"/>
      <c r="S47" s="210"/>
    </row>
    <row r="48" spans="1:24" s="2" customFormat="1" ht="27.75" customHeight="1" x14ac:dyDescent="0.2">
      <c r="A48" s="222"/>
      <c r="B48" s="211" t="s">
        <v>22</v>
      </c>
      <c r="C48" s="208" t="s">
        <v>23</v>
      </c>
      <c r="D48" s="210"/>
      <c r="E48" s="211" t="s">
        <v>22</v>
      </c>
      <c r="F48" s="208" t="s">
        <v>23</v>
      </c>
      <c r="G48" s="210"/>
      <c r="H48" s="211" t="s">
        <v>22</v>
      </c>
      <c r="I48" s="208" t="s">
        <v>23</v>
      </c>
      <c r="J48" s="210"/>
      <c r="K48" s="211" t="s">
        <v>22</v>
      </c>
      <c r="L48" s="208" t="s">
        <v>23</v>
      </c>
      <c r="M48" s="210"/>
      <c r="N48" s="211" t="s">
        <v>22</v>
      </c>
      <c r="O48" s="208" t="s">
        <v>23</v>
      </c>
      <c r="P48" s="210"/>
      <c r="Q48" s="211" t="s">
        <v>22</v>
      </c>
      <c r="R48" s="208" t="s">
        <v>23</v>
      </c>
      <c r="S48" s="210"/>
    </row>
    <row r="49" spans="1:24" s="2" customFormat="1" x14ac:dyDescent="0.2">
      <c r="A49" s="222"/>
      <c r="B49" s="212"/>
      <c r="C49" s="32" t="s">
        <v>24</v>
      </c>
      <c r="D49" s="33" t="s">
        <v>25</v>
      </c>
      <c r="E49" s="212"/>
      <c r="F49" s="32" t="s">
        <v>24</v>
      </c>
      <c r="G49" s="33" t="s">
        <v>25</v>
      </c>
      <c r="H49" s="212"/>
      <c r="I49" s="32" t="s">
        <v>24</v>
      </c>
      <c r="J49" s="33" t="s">
        <v>25</v>
      </c>
      <c r="K49" s="212"/>
      <c r="L49" s="32" t="s">
        <v>24</v>
      </c>
      <c r="M49" s="33" t="s">
        <v>25</v>
      </c>
      <c r="N49" s="212"/>
      <c r="O49" s="32" t="s">
        <v>24</v>
      </c>
      <c r="P49" s="33" t="s">
        <v>25</v>
      </c>
      <c r="Q49" s="212"/>
      <c r="R49" s="32" t="s">
        <v>24</v>
      </c>
      <c r="S49" s="33" t="s">
        <v>25</v>
      </c>
    </row>
    <row r="50" spans="1:24" s="2" customFormat="1" x14ac:dyDescent="0.2">
      <c r="A50" s="34" t="s">
        <v>35</v>
      </c>
      <c r="B50" s="102">
        <v>84</v>
      </c>
      <c r="C50" s="102">
        <v>61</v>
      </c>
      <c r="D50" s="103">
        <f>IF(AND(B50&lt;&gt;"",B50&gt;0),C50/B50,"")</f>
        <v>0.72619047619047616</v>
      </c>
      <c r="E50" s="102">
        <v>84</v>
      </c>
      <c r="F50" s="104">
        <v>71</v>
      </c>
      <c r="G50" s="103">
        <f>IF(AND(E50&lt;&gt;"",E50&gt;0),F50/E50,"")</f>
        <v>0.84523809523809523</v>
      </c>
      <c r="H50" s="102">
        <v>69</v>
      </c>
      <c r="I50" s="104">
        <v>42</v>
      </c>
      <c r="J50" s="103">
        <f>IF(AND(H50&lt;&gt;"",H50&gt;0),I50/H50,"")</f>
        <v>0.60869565217391308</v>
      </c>
      <c r="K50" s="102">
        <v>55</v>
      </c>
      <c r="L50" s="104">
        <v>32</v>
      </c>
      <c r="M50" s="105">
        <f>IF(AND(K50&lt;&gt;"",K50&gt;0),L50/K50,"")</f>
        <v>0.58181818181818179</v>
      </c>
      <c r="N50" s="102">
        <v>67</v>
      </c>
      <c r="O50" s="102">
        <v>54</v>
      </c>
      <c r="P50" s="35">
        <f>IF(AND(N50&lt;&gt;"",N50&gt;0),O50/N50,"")</f>
        <v>0.80597014925373134</v>
      </c>
      <c r="Q50" s="37">
        <v>83</v>
      </c>
      <c r="R50" s="37">
        <v>51</v>
      </c>
      <c r="S50" s="103">
        <f>IF(AND(Q50&lt;&gt;"",Q50&gt;0),R50/Q50,"")</f>
        <v>0.61445783132530118</v>
      </c>
      <c r="T50" s="2">
        <f>T33+2</f>
        <v>17</v>
      </c>
      <c r="U50" s="2">
        <f>U33+2</f>
        <v>18</v>
      </c>
      <c r="V50" s="2">
        <f>V33+2</f>
        <v>9</v>
      </c>
      <c r="W50" s="2">
        <f>W33+2</f>
        <v>10</v>
      </c>
      <c r="X50" s="188" t="str">
        <f>IF(AND(R50&lt;&gt;"",Q50=""),"ERRO: Não há alunos avaliados e há alunos com níveis positivos?!","")&amp;IF(AND(Q50&lt;&gt;"",S50&gt;1),"ERRO: Nº de alunos avaliados inferior ao nº de alunos com níveis positivos!","")</f>
        <v/>
      </c>
    </row>
    <row r="51" spans="1:24" s="2" customFormat="1" x14ac:dyDescent="0.2">
      <c r="A51" s="34" t="s">
        <v>36</v>
      </c>
      <c r="B51" s="102">
        <v>77</v>
      </c>
      <c r="C51" s="102">
        <v>45</v>
      </c>
      <c r="D51" s="103">
        <f>IF(AND(B51&lt;&gt;"",B51&gt;0),C51/B51,"")</f>
        <v>0.58441558441558439</v>
      </c>
      <c r="E51" s="102">
        <v>83</v>
      </c>
      <c r="F51" s="104">
        <v>53</v>
      </c>
      <c r="G51" s="103">
        <f>IF(AND(E51&lt;&gt;"",E51&gt;0),F51/E51,"")</f>
        <v>0.63855421686746983</v>
      </c>
      <c r="H51" s="102">
        <v>79</v>
      </c>
      <c r="I51" s="104">
        <v>43</v>
      </c>
      <c r="J51" s="103">
        <f>IF(AND(H51&lt;&gt;"",H51&gt;0),I51/H51,"")</f>
        <v>0.54430379746835444</v>
      </c>
      <c r="K51" s="102">
        <v>68</v>
      </c>
      <c r="L51" s="104">
        <v>36</v>
      </c>
      <c r="M51" s="105">
        <f>IF(AND(K51&lt;&gt;"",K51&gt;0),L51/K51,"")</f>
        <v>0.52941176470588236</v>
      </c>
      <c r="N51" s="102">
        <v>56</v>
      </c>
      <c r="O51" s="102">
        <v>41</v>
      </c>
      <c r="P51" s="35">
        <f>IF(AND(N51&lt;&gt;"",N51&gt;0),O51/N51,"")</f>
        <v>0.7321428571428571</v>
      </c>
      <c r="Q51" s="37">
        <v>65</v>
      </c>
      <c r="R51" s="37">
        <v>46</v>
      </c>
      <c r="S51" s="103">
        <f>IF(AND(Q51&lt;&gt;"",Q51&gt;0),R51/Q51,"")</f>
        <v>0.70769230769230773</v>
      </c>
      <c r="T51" s="2">
        <f t="shared" ref="T51:W52" si="2">T50+2</f>
        <v>19</v>
      </c>
      <c r="U51" s="2">
        <f t="shared" si="2"/>
        <v>20</v>
      </c>
      <c r="V51" s="2">
        <f t="shared" si="2"/>
        <v>11</v>
      </c>
      <c r="W51" s="2">
        <f t="shared" si="2"/>
        <v>12</v>
      </c>
      <c r="X51" s="188" t="str">
        <f>IF(AND(R51&lt;&gt;"",Q51=""),"ERRO: Não há alunos avaliados e há alunos com níveis positivos?!","")&amp;IF(AND(Q51&lt;&gt;"",S51&gt;1),"ERRO: Nº de alunos avaliados inferior ao nº de alunos com níveis positivos!","")</f>
        <v/>
      </c>
    </row>
    <row r="52" spans="1:24" s="2" customFormat="1" x14ac:dyDescent="0.2">
      <c r="A52" s="34" t="s">
        <v>37</v>
      </c>
      <c r="B52" s="102">
        <v>72</v>
      </c>
      <c r="C52" s="102">
        <v>43</v>
      </c>
      <c r="D52" s="103">
        <f>IF(AND(B52&lt;&gt;"",B52&gt;0),C52/B52,"")</f>
        <v>0.59722222222222221</v>
      </c>
      <c r="E52" s="102">
        <v>72</v>
      </c>
      <c r="F52" s="104">
        <v>36</v>
      </c>
      <c r="G52" s="103">
        <f>IF(AND(E52&lt;&gt;"",E52&gt;0),F52/E52,"")</f>
        <v>0.5</v>
      </c>
      <c r="H52" s="102">
        <v>79</v>
      </c>
      <c r="I52" s="104">
        <v>39</v>
      </c>
      <c r="J52" s="103">
        <f>IF(AND(H52&lt;&gt;"",H52&gt;0),I52/H52,"")</f>
        <v>0.49367088607594939</v>
      </c>
      <c r="K52" s="102">
        <v>64</v>
      </c>
      <c r="L52" s="104">
        <v>41</v>
      </c>
      <c r="M52" s="105">
        <f>IF(AND(K52&lt;&gt;"",K52&gt;0),L52/K52,"")</f>
        <v>0.640625</v>
      </c>
      <c r="N52" s="102">
        <v>56</v>
      </c>
      <c r="O52" s="102">
        <v>36</v>
      </c>
      <c r="P52" s="35">
        <f>IF(AND(N52&lt;&gt;"",N52&gt;0),O52/N52,"")</f>
        <v>0.6428571428571429</v>
      </c>
      <c r="Q52" s="37">
        <v>50</v>
      </c>
      <c r="R52" s="37">
        <v>35</v>
      </c>
      <c r="S52" s="103">
        <f>IF(AND(Q52&lt;&gt;"",Q52&gt;0),R52/Q52,"")</f>
        <v>0.7</v>
      </c>
      <c r="T52" s="2">
        <f t="shared" si="2"/>
        <v>21</v>
      </c>
      <c r="U52" s="2">
        <f t="shared" si="2"/>
        <v>22</v>
      </c>
      <c r="V52" s="2">
        <f t="shared" si="2"/>
        <v>13</v>
      </c>
      <c r="W52" s="2">
        <f t="shared" si="2"/>
        <v>14</v>
      </c>
      <c r="X52" s="188" t="str">
        <f>IF(AND(R52&lt;&gt;"",Q52=""),"ERRO: Não há alunos avaliados e há alunos com níveis positivos?!","")&amp;IF(AND(Q52&lt;&gt;"",S52&gt;1),"ERRO: Nº de alunos avaliados inferior ao nº de alunos com níveis positivos!","")</f>
        <v/>
      </c>
    </row>
    <row r="53" spans="1:24" ht="4.5" customHeight="1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24" s="2" customFormat="1" ht="17.25" customHeight="1" x14ac:dyDescent="0.2">
      <c r="A54" s="215" t="s">
        <v>30</v>
      </c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</row>
    <row r="55" spans="1:24" s="2" customFormat="1" x14ac:dyDescent="0.2">
      <c r="A55" s="221" t="s">
        <v>16</v>
      </c>
      <c r="B55" s="208" t="s">
        <v>17</v>
      </c>
      <c r="C55" s="217"/>
      <c r="D55" s="218"/>
      <c r="E55" s="208" t="s">
        <v>18</v>
      </c>
      <c r="F55" s="217"/>
      <c r="G55" s="218"/>
      <c r="H55" s="208" t="s">
        <v>19</v>
      </c>
      <c r="I55" s="217"/>
      <c r="J55" s="218"/>
      <c r="K55" s="208" t="s">
        <v>20</v>
      </c>
      <c r="L55" s="217"/>
      <c r="M55" s="218"/>
      <c r="N55" s="208" t="s">
        <v>21</v>
      </c>
      <c r="O55" s="217"/>
      <c r="P55" s="218"/>
      <c r="Q55" s="208" t="s">
        <v>176</v>
      </c>
      <c r="R55" s="209"/>
      <c r="S55" s="210"/>
    </row>
    <row r="56" spans="1:24" s="2" customFormat="1" ht="27.75" customHeight="1" x14ac:dyDescent="0.2">
      <c r="A56" s="222"/>
      <c r="B56" s="211" t="s">
        <v>22</v>
      </c>
      <c r="C56" s="208" t="s">
        <v>23</v>
      </c>
      <c r="D56" s="210"/>
      <c r="E56" s="211" t="s">
        <v>22</v>
      </c>
      <c r="F56" s="208" t="s">
        <v>23</v>
      </c>
      <c r="G56" s="210"/>
      <c r="H56" s="211" t="s">
        <v>22</v>
      </c>
      <c r="I56" s="208" t="s">
        <v>23</v>
      </c>
      <c r="J56" s="210"/>
      <c r="K56" s="211" t="s">
        <v>22</v>
      </c>
      <c r="L56" s="208" t="s">
        <v>23</v>
      </c>
      <c r="M56" s="210"/>
      <c r="N56" s="211" t="s">
        <v>22</v>
      </c>
      <c r="O56" s="208" t="s">
        <v>23</v>
      </c>
      <c r="P56" s="210"/>
      <c r="Q56" s="211" t="s">
        <v>22</v>
      </c>
      <c r="R56" s="208" t="s">
        <v>23</v>
      </c>
      <c r="S56" s="210"/>
    </row>
    <row r="57" spans="1:24" s="2" customFormat="1" x14ac:dyDescent="0.2">
      <c r="A57" s="222"/>
      <c r="B57" s="212"/>
      <c r="C57" s="32" t="s">
        <v>24</v>
      </c>
      <c r="D57" s="33" t="s">
        <v>25</v>
      </c>
      <c r="E57" s="212"/>
      <c r="F57" s="32" t="s">
        <v>24</v>
      </c>
      <c r="G57" s="33" t="s">
        <v>25</v>
      </c>
      <c r="H57" s="212"/>
      <c r="I57" s="32" t="s">
        <v>24</v>
      </c>
      <c r="J57" s="33" t="s">
        <v>25</v>
      </c>
      <c r="K57" s="212"/>
      <c r="L57" s="32" t="s">
        <v>24</v>
      </c>
      <c r="M57" s="33" t="s">
        <v>25</v>
      </c>
      <c r="N57" s="212"/>
      <c r="O57" s="32" t="s">
        <v>24</v>
      </c>
      <c r="P57" s="33" t="s">
        <v>25</v>
      </c>
      <c r="Q57" s="212"/>
      <c r="R57" s="32" t="s">
        <v>24</v>
      </c>
      <c r="S57" s="33" t="s">
        <v>25</v>
      </c>
    </row>
    <row r="58" spans="1:24" s="2" customFormat="1" x14ac:dyDescent="0.2">
      <c r="A58" s="34" t="s">
        <v>35</v>
      </c>
      <c r="B58" s="102">
        <v>85</v>
      </c>
      <c r="C58" s="102">
        <v>54</v>
      </c>
      <c r="D58" s="103">
        <f>IF(AND(B58&lt;&gt;"",B58&gt;0),C58/B58,"")</f>
        <v>0.63529411764705879</v>
      </c>
      <c r="E58" s="102">
        <v>84</v>
      </c>
      <c r="F58" s="104">
        <v>52</v>
      </c>
      <c r="G58" s="103">
        <f>IF(AND(E58&lt;&gt;"",E58&gt;0),F58/E58,"")</f>
        <v>0.61904761904761907</v>
      </c>
      <c r="H58" s="102">
        <v>69</v>
      </c>
      <c r="I58" s="104">
        <v>34</v>
      </c>
      <c r="J58" s="103">
        <f>IF(AND(H58&lt;&gt;"",H58&gt;0),I58/H58,"")</f>
        <v>0.49275362318840582</v>
      </c>
      <c r="K58" s="102">
        <v>55</v>
      </c>
      <c r="L58" s="104">
        <v>30</v>
      </c>
      <c r="M58" s="105">
        <f>IF(AND(K58&lt;&gt;"",K58&gt;0),L58/K58,"")</f>
        <v>0.54545454545454541</v>
      </c>
      <c r="N58" s="102">
        <v>67</v>
      </c>
      <c r="O58" s="102">
        <v>40</v>
      </c>
      <c r="P58" s="35">
        <f>IF(AND(N58&lt;&gt;"",N58&gt;0),O58/N58,"")</f>
        <v>0.59701492537313428</v>
      </c>
      <c r="Q58" s="37">
        <v>83</v>
      </c>
      <c r="R58" s="37">
        <v>40</v>
      </c>
      <c r="S58" s="103">
        <f>IF(AND(Q58&lt;&gt;"",Q58&gt;0),R58/Q58,"")</f>
        <v>0.48192771084337349</v>
      </c>
      <c r="T58" s="2">
        <f>T40+2</f>
        <v>41</v>
      </c>
      <c r="U58" s="2">
        <f>U40+2</f>
        <v>42</v>
      </c>
      <c r="V58" s="2">
        <f>V40+2</f>
        <v>9</v>
      </c>
      <c r="W58" s="2">
        <f>W40+2</f>
        <v>10</v>
      </c>
      <c r="X58" s="188" t="str">
        <f>IF(AND(R58&lt;&gt;"",Q58=""),"ERRO: Não há alunos avaliados e há alunos com níveis positivos?!","")&amp;IF(AND(Q58&lt;&gt;"",S58&gt;1),"ERRO: Nº de alunos avaliados inferior ao nº de alunos com níveis positivos!","")</f>
        <v/>
      </c>
    </row>
    <row r="59" spans="1:24" s="2" customFormat="1" x14ac:dyDescent="0.2">
      <c r="A59" s="34" t="s">
        <v>36</v>
      </c>
      <c r="B59" s="102">
        <v>77</v>
      </c>
      <c r="C59" s="102">
        <v>55</v>
      </c>
      <c r="D59" s="103">
        <f>IF(AND(B59&lt;&gt;"",B59&gt;0),C59/B59,"")</f>
        <v>0.7142857142857143</v>
      </c>
      <c r="E59" s="102">
        <v>83</v>
      </c>
      <c r="F59" s="104">
        <v>49</v>
      </c>
      <c r="G59" s="103">
        <f>IF(AND(E59&lt;&gt;"",E59&gt;0),F59/E59,"")</f>
        <v>0.59036144578313254</v>
      </c>
      <c r="H59" s="102">
        <v>79</v>
      </c>
      <c r="I59" s="104">
        <v>40</v>
      </c>
      <c r="J59" s="103">
        <f>IF(AND(H59&lt;&gt;"",H59&gt;0),I59/H59,"")</f>
        <v>0.50632911392405067</v>
      </c>
      <c r="K59" s="102">
        <v>68</v>
      </c>
      <c r="L59" s="104">
        <v>28</v>
      </c>
      <c r="M59" s="105">
        <f>IF(AND(K59&lt;&gt;"",K59&gt;0),L59/K59,"")</f>
        <v>0.41176470588235292</v>
      </c>
      <c r="N59" s="102">
        <v>56</v>
      </c>
      <c r="O59" s="102">
        <v>19</v>
      </c>
      <c r="P59" s="35">
        <f>IF(AND(N59&lt;&gt;"",N59&gt;0),O59/N59,"")</f>
        <v>0.3392857142857143</v>
      </c>
      <c r="Q59" s="37">
        <v>65</v>
      </c>
      <c r="R59" s="37">
        <v>26</v>
      </c>
      <c r="S59" s="103">
        <f>IF(AND(Q59&lt;&gt;"",Q59&gt;0),R59/Q59,"")</f>
        <v>0.4</v>
      </c>
      <c r="T59" s="2">
        <f t="shared" ref="T59:W60" si="3">T58+2</f>
        <v>43</v>
      </c>
      <c r="U59" s="2">
        <f t="shared" si="3"/>
        <v>44</v>
      </c>
      <c r="V59" s="2">
        <f t="shared" si="3"/>
        <v>11</v>
      </c>
      <c r="W59" s="2">
        <f t="shared" si="3"/>
        <v>12</v>
      </c>
      <c r="X59" s="188" t="str">
        <f>IF(AND(R59&lt;&gt;"",Q59=""),"ERRO: Não há alunos avaliados e há alunos com níveis positivos?!","")&amp;IF(AND(Q59&lt;&gt;"",S59&gt;1),"ERRO: Nº de alunos avaliados inferior ao nº de alunos com níveis positivos!","")</f>
        <v/>
      </c>
    </row>
    <row r="60" spans="1:24" s="2" customFormat="1" x14ac:dyDescent="0.2">
      <c r="A60" s="34" t="s">
        <v>37</v>
      </c>
      <c r="B60" s="102">
        <v>71</v>
      </c>
      <c r="C60" s="102">
        <v>48</v>
      </c>
      <c r="D60" s="103">
        <f>IF(AND(B60&lt;&gt;"",B60&gt;0),C60/B60,"")</f>
        <v>0.676056338028169</v>
      </c>
      <c r="E60" s="102">
        <v>71</v>
      </c>
      <c r="F60" s="104">
        <v>45</v>
      </c>
      <c r="G60" s="103">
        <f>IF(AND(E60&lt;&gt;"",E60&gt;0),F60/E60,"")</f>
        <v>0.63380281690140849</v>
      </c>
      <c r="H60" s="102">
        <v>80</v>
      </c>
      <c r="I60" s="104">
        <v>37</v>
      </c>
      <c r="J60" s="103">
        <f>IF(AND(H60&lt;&gt;"",H60&gt;0),I60/H60,"")</f>
        <v>0.46250000000000002</v>
      </c>
      <c r="K60" s="102">
        <v>64</v>
      </c>
      <c r="L60" s="104">
        <v>35</v>
      </c>
      <c r="M60" s="105">
        <f>IF(AND(K60&lt;&gt;"",K60&gt;0),L60/K60,"")</f>
        <v>0.546875</v>
      </c>
      <c r="N60" s="102">
        <v>56</v>
      </c>
      <c r="O60" s="102">
        <v>36</v>
      </c>
      <c r="P60" s="35">
        <f>IF(AND(N60&lt;&gt;"",N60&gt;0),O60/N60,"")</f>
        <v>0.6428571428571429</v>
      </c>
      <c r="Q60" s="37">
        <v>50</v>
      </c>
      <c r="R60" s="37">
        <v>19</v>
      </c>
      <c r="S60" s="103">
        <f>IF(AND(Q60&lt;&gt;"",Q60&gt;0),R60/Q60,"")</f>
        <v>0.38</v>
      </c>
      <c r="T60" s="2">
        <f t="shared" si="3"/>
        <v>45</v>
      </c>
      <c r="U60" s="2">
        <f t="shared" si="3"/>
        <v>46</v>
      </c>
      <c r="V60" s="2">
        <f t="shared" si="3"/>
        <v>13</v>
      </c>
      <c r="W60" s="2">
        <f t="shared" si="3"/>
        <v>14</v>
      </c>
      <c r="X60" s="188" t="str">
        <f>IF(AND(R60&lt;&gt;"",Q60=""),"ERRO: Não há alunos avaliados e há alunos com níveis positivos?!","")&amp;IF(AND(Q60&lt;&gt;"",S60&gt;1),"ERRO: Nº de alunos avaliados inferior ao nº de alunos com níveis positivos!","")</f>
        <v/>
      </c>
    </row>
    <row r="61" spans="1:24" ht="3.75" customHeight="1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</row>
    <row r="62" spans="1:24" ht="30.75" customHeight="1" x14ac:dyDescent="0.2">
      <c r="A62" s="213" t="s">
        <v>203</v>
      </c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</row>
    <row r="63" spans="1:24" ht="110.25" customHeight="1" x14ac:dyDescent="0.2">
      <c r="A63" s="223"/>
      <c r="B63" s="224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5"/>
    </row>
    <row r="64" spans="1:24" ht="11.25" customHeight="1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</row>
    <row r="65" spans="1:24" ht="15" x14ac:dyDescent="0.2">
      <c r="A65" s="226" t="s">
        <v>188</v>
      </c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</row>
    <row r="66" spans="1:24" s="2" customFormat="1" ht="17.25" customHeight="1" x14ac:dyDescent="0.2">
      <c r="A66" s="215" t="s">
        <v>15</v>
      </c>
      <c r="B66" s="216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</row>
    <row r="67" spans="1:24" s="2" customFormat="1" x14ac:dyDescent="0.2">
      <c r="A67" s="221" t="s">
        <v>16</v>
      </c>
      <c r="B67" s="208" t="s">
        <v>17</v>
      </c>
      <c r="C67" s="217"/>
      <c r="D67" s="218"/>
      <c r="E67" s="208" t="s">
        <v>18</v>
      </c>
      <c r="F67" s="217"/>
      <c r="G67" s="218"/>
      <c r="H67" s="208" t="s">
        <v>19</v>
      </c>
      <c r="I67" s="217"/>
      <c r="J67" s="218"/>
      <c r="K67" s="208" t="s">
        <v>20</v>
      </c>
      <c r="L67" s="217"/>
      <c r="M67" s="218"/>
      <c r="N67" s="208" t="s">
        <v>21</v>
      </c>
      <c r="O67" s="217"/>
      <c r="P67" s="218"/>
      <c r="Q67" s="208" t="s">
        <v>176</v>
      </c>
      <c r="R67" s="209"/>
      <c r="S67" s="210"/>
    </row>
    <row r="68" spans="1:24" s="2" customFormat="1" ht="27.75" customHeight="1" x14ac:dyDescent="0.2">
      <c r="A68" s="222"/>
      <c r="B68" s="211" t="s">
        <v>22</v>
      </c>
      <c r="C68" s="208" t="s">
        <v>23</v>
      </c>
      <c r="D68" s="210"/>
      <c r="E68" s="211" t="s">
        <v>22</v>
      </c>
      <c r="F68" s="208" t="s">
        <v>23</v>
      </c>
      <c r="G68" s="210"/>
      <c r="H68" s="211" t="s">
        <v>22</v>
      </c>
      <c r="I68" s="208" t="s">
        <v>23</v>
      </c>
      <c r="J68" s="210"/>
      <c r="K68" s="211" t="s">
        <v>22</v>
      </c>
      <c r="L68" s="208" t="s">
        <v>23</v>
      </c>
      <c r="M68" s="210"/>
      <c r="N68" s="211" t="s">
        <v>22</v>
      </c>
      <c r="O68" s="208" t="s">
        <v>23</v>
      </c>
      <c r="P68" s="210"/>
      <c r="Q68" s="211" t="s">
        <v>22</v>
      </c>
      <c r="R68" s="208" t="s">
        <v>23</v>
      </c>
      <c r="S68" s="210"/>
    </row>
    <row r="69" spans="1:24" s="2" customFormat="1" x14ac:dyDescent="0.2">
      <c r="A69" s="222"/>
      <c r="B69" s="212"/>
      <c r="C69" s="32" t="s">
        <v>24</v>
      </c>
      <c r="D69" s="33" t="s">
        <v>25</v>
      </c>
      <c r="E69" s="212"/>
      <c r="F69" s="32" t="s">
        <v>24</v>
      </c>
      <c r="G69" s="33" t="s">
        <v>25</v>
      </c>
      <c r="H69" s="212"/>
      <c r="I69" s="32" t="s">
        <v>24</v>
      </c>
      <c r="J69" s="33" t="s">
        <v>25</v>
      </c>
      <c r="K69" s="212"/>
      <c r="L69" s="32" t="s">
        <v>24</v>
      </c>
      <c r="M69" s="33" t="s">
        <v>25</v>
      </c>
      <c r="N69" s="212"/>
      <c r="O69" s="32" t="s">
        <v>24</v>
      </c>
      <c r="P69" s="33" t="s">
        <v>25</v>
      </c>
      <c r="Q69" s="212"/>
      <c r="R69" s="32" t="s">
        <v>24</v>
      </c>
      <c r="S69" s="33" t="s">
        <v>25</v>
      </c>
    </row>
    <row r="70" spans="1:24" s="2" customFormat="1" x14ac:dyDescent="0.2">
      <c r="A70" s="34" t="s">
        <v>39</v>
      </c>
      <c r="B70" s="102"/>
      <c r="C70" s="102"/>
      <c r="D70" s="105" t="str">
        <f>IF(AND(B70&lt;&gt;"",B70&gt;0),C70/B70,"")</f>
        <v/>
      </c>
      <c r="E70" s="102"/>
      <c r="F70" s="102"/>
      <c r="G70" s="105" t="str">
        <f>IF(AND(E70&lt;&gt;"",E70&gt;0),F70/E70,"")</f>
        <v/>
      </c>
      <c r="H70" s="102">
        <v>0</v>
      </c>
      <c r="I70" s="104">
        <v>0</v>
      </c>
      <c r="J70" s="105" t="str">
        <f>IF(AND(H70&lt;&gt;"",H70&gt;0),I70/H70,"")</f>
        <v/>
      </c>
      <c r="K70" s="102">
        <v>0</v>
      </c>
      <c r="L70" s="104">
        <v>0</v>
      </c>
      <c r="M70" s="105" t="str">
        <f>IF(AND(K70&lt;&gt;"",K70&gt;0),L70/K70,"")</f>
        <v/>
      </c>
      <c r="N70" s="102" t="s">
        <v>71</v>
      </c>
      <c r="O70" s="102" t="s">
        <v>71</v>
      </c>
      <c r="P70" s="35" t="str">
        <f>IF(AND(N70&lt;&gt;"",N70&gt;0),O70/N70,"")</f>
        <v/>
      </c>
      <c r="Q70" s="37" t="s">
        <v>71</v>
      </c>
      <c r="R70" s="37" t="s">
        <v>71</v>
      </c>
      <c r="S70" s="105" t="str">
        <f>IF(AND(Q70&lt;&gt;"",Q70&gt;0),R70/Q70,"")</f>
        <v/>
      </c>
      <c r="T70" s="2">
        <f>T52+2</f>
        <v>23</v>
      </c>
      <c r="U70" s="2">
        <f>U52+2</f>
        <v>24</v>
      </c>
      <c r="V70" s="2">
        <f>V52+2</f>
        <v>15</v>
      </c>
      <c r="W70" s="2">
        <f>W52+2</f>
        <v>16</v>
      </c>
      <c r="X70" s="188" t="str">
        <f>IF(AND(R70&lt;&gt;"",Q70=""),"ERRO: Não há alunos avaliados e há alunos com níveis positivos?!","")&amp;IF(AND(Q70&lt;&gt;"",S70&gt;1),"ERRO: Nº de alunos avaliados inferior ao nº de alunos com níveis positivos!","")</f>
        <v/>
      </c>
    </row>
    <row r="71" spans="1:24" s="2" customFormat="1" x14ac:dyDescent="0.2">
      <c r="A71" s="34" t="s">
        <v>40</v>
      </c>
      <c r="B71" s="102"/>
      <c r="C71" s="102"/>
      <c r="D71" s="105" t="str">
        <f>IF(AND(B71&lt;&gt;"",B71&gt;0),C71/B71,"")</f>
        <v/>
      </c>
      <c r="E71" s="102"/>
      <c r="F71" s="102"/>
      <c r="G71" s="105" t="str">
        <f>IF(AND(E71&lt;&gt;"",E71&gt;0),F71/E71,"")</f>
        <v/>
      </c>
      <c r="H71" s="102">
        <v>0</v>
      </c>
      <c r="I71" s="104">
        <v>0</v>
      </c>
      <c r="J71" s="105" t="str">
        <f>IF(AND(H71&lt;&gt;"",H71&gt;0),I71/H71,"")</f>
        <v/>
      </c>
      <c r="K71" s="102">
        <v>0</v>
      </c>
      <c r="L71" s="104">
        <v>0</v>
      </c>
      <c r="M71" s="105" t="str">
        <f>IF(AND(K71&lt;&gt;"",K71&gt;0),L71/K71,"")</f>
        <v/>
      </c>
      <c r="N71" s="102" t="s">
        <v>71</v>
      </c>
      <c r="O71" s="102" t="s">
        <v>71</v>
      </c>
      <c r="P71" s="35" t="str">
        <f>IF(AND(N71&lt;&gt;"",N71&gt;0),O71/N71,"")</f>
        <v/>
      </c>
      <c r="Q71" s="37" t="s">
        <v>71</v>
      </c>
      <c r="R71" s="37" t="s">
        <v>71</v>
      </c>
      <c r="S71" s="105" t="str">
        <f>IF(AND(Q71&lt;&gt;"",Q71&gt;0),R71/Q71,"")</f>
        <v/>
      </c>
      <c r="T71" s="2">
        <f t="shared" ref="T71:W72" si="4">T70+2</f>
        <v>25</v>
      </c>
      <c r="U71" s="2">
        <f t="shared" si="4"/>
        <v>26</v>
      </c>
      <c r="V71" s="2">
        <f t="shared" si="4"/>
        <v>17</v>
      </c>
      <c r="W71" s="2">
        <f t="shared" si="4"/>
        <v>18</v>
      </c>
      <c r="X71" s="188" t="str">
        <f>IF(AND(R71&lt;&gt;"",Q71=""),"ERRO: Não há alunos avaliados e há alunos com níveis positivos?!","")&amp;IF(AND(Q71&lt;&gt;"",S71&gt;1),"ERRO: Nº de alunos avaliados inferior ao nº de alunos com níveis positivos!","")</f>
        <v/>
      </c>
    </row>
    <row r="72" spans="1:24" s="2" customFormat="1" x14ac:dyDescent="0.2">
      <c r="A72" s="34" t="s">
        <v>41</v>
      </c>
      <c r="B72" s="102"/>
      <c r="C72" s="102"/>
      <c r="D72" s="105" t="str">
        <f>IF(AND(B72&lt;&gt;"",B72&gt;0),C72/B72,"")</f>
        <v/>
      </c>
      <c r="E72" s="102"/>
      <c r="F72" s="102"/>
      <c r="G72" s="105" t="str">
        <f>IF(AND(E72&lt;&gt;"",E72&gt;0),F72/E72,"")</f>
        <v/>
      </c>
      <c r="H72" s="102">
        <v>0</v>
      </c>
      <c r="I72" s="104">
        <v>0</v>
      </c>
      <c r="J72" s="105" t="str">
        <f>IF(AND(H72&lt;&gt;"",H72&gt;0),I72/H72,"")</f>
        <v/>
      </c>
      <c r="K72" s="102">
        <v>0</v>
      </c>
      <c r="L72" s="104">
        <v>0</v>
      </c>
      <c r="M72" s="105" t="str">
        <f>IF(AND(K72&lt;&gt;"",K72&gt;0),L72/K72,"")</f>
        <v/>
      </c>
      <c r="N72" s="102" t="s">
        <v>71</v>
      </c>
      <c r="O72" s="102" t="s">
        <v>71</v>
      </c>
      <c r="P72" s="35" t="str">
        <f>IF(AND(N72&lt;&gt;"",N72&gt;0),O72/N72,"")</f>
        <v/>
      </c>
      <c r="Q72" s="37" t="s">
        <v>71</v>
      </c>
      <c r="R72" s="37" t="s">
        <v>71</v>
      </c>
      <c r="S72" s="105" t="str">
        <f>IF(AND(Q72&lt;&gt;"",Q72&gt;0),R72/Q72,"")</f>
        <v/>
      </c>
      <c r="T72" s="2">
        <f t="shared" si="4"/>
        <v>27</v>
      </c>
      <c r="U72" s="2">
        <f t="shared" si="4"/>
        <v>28</v>
      </c>
      <c r="V72" s="2">
        <f t="shared" si="4"/>
        <v>19</v>
      </c>
      <c r="W72" s="2">
        <f t="shared" si="4"/>
        <v>20</v>
      </c>
      <c r="X72" s="188" t="str">
        <f>IF(AND(R72&lt;&gt;"",Q72=""),"ERRO: Não há alunos avaliados e há alunos com níveis positivos?!","")&amp;IF(AND(Q72&lt;&gt;"",S72&gt;1),"ERRO: Nº de alunos avaliados inferior ao nº de alunos com níveis positivos!","")</f>
        <v/>
      </c>
    </row>
    <row r="73" spans="1:24" ht="4.5" customHeight="1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</row>
    <row r="74" spans="1:24" s="2" customFormat="1" ht="17.25" customHeight="1" x14ac:dyDescent="0.2">
      <c r="A74" s="215" t="s">
        <v>42</v>
      </c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</row>
    <row r="75" spans="1:24" s="2" customFormat="1" x14ac:dyDescent="0.2">
      <c r="A75" s="221" t="s">
        <v>16</v>
      </c>
      <c r="B75" s="208" t="s">
        <v>17</v>
      </c>
      <c r="C75" s="217"/>
      <c r="D75" s="218"/>
      <c r="E75" s="208" t="s">
        <v>18</v>
      </c>
      <c r="F75" s="217"/>
      <c r="G75" s="218"/>
      <c r="H75" s="208" t="s">
        <v>19</v>
      </c>
      <c r="I75" s="217"/>
      <c r="J75" s="218"/>
      <c r="K75" s="208" t="s">
        <v>20</v>
      </c>
      <c r="L75" s="217"/>
      <c r="M75" s="218"/>
      <c r="N75" s="208" t="s">
        <v>21</v>
      </c>
      <c r="O75" s="217"/>
      <c r="P75" s="218"/>
      <c r="Q75" s="208" t="s">
        <v>176</v>
      </c>
      <c r="R75" s="209"/>
      <c r="S75" s="210"/>
    </row>
    <row r="76" spans="1:24" s="2" customFormat="1" ht="27.75" customHeight="1" x14ac:dyDescent="0.2">
      <c r="A76" s="222"/>
      <c r="B76" s="211" t="s">
        <v>22</v>
      </c>
      <c r="C76" s="208" t="s">
        <v>23</v>
      </c>
      <c r="D76" s="210"/>
      <c r="E76" s="211" t="s">
        <v>22</v>
      </c>
      <c r="F76" s="208" t="s">
        <v>23</v>
      </c>
      <c r="G76" s="210"/>
      <c r="H76" s="211" t="s">
        <v>22</v>
      </c>
      <c r="I76" s="208" t="s">
        <v>23</v>
      </c>
      <c r="J76" s="210"/>
      <c r="K76" s="211" t="s">
        <v>22</v>
      </c>
      <c r="L76" s="208" t="s">
        <v>23</v>
      </c>
      <c r="M76" s="210"/>
      <c r="N76" s="211" t="s">
        <v>22</v>
      </c>
      <c r="O76" s="208" t="s">
        <v>23</v>
      </c>
      <c r="P76" s="210"/>
      <c r="Q76" s="211" t="s">
        <v>22</v>
      </c>
      <c r="R76" s="208" t="s">
        <v>23</v>
      </c>
      <c r="S76" s="210"/>
    </row>
    <row r="77" spans="1:24" s="2" customFormat="1" x14ac:dyDescent="0.2">
      <c r="A77" s="222"/>
      <c r="B77" s="212"/>
      <c r="C77" s="32" t="s">
        <v>24</v>
      </c>
      <c r="D77" s="33" t="s">
        <v>25</v>
      </c>
      <c r="E77" s="212"/>
      <c r="F77" s="32" t="s">
        <v>24</v>
      </c>
      <c r="G77" s="33" t="s">
        <v>25</v>
      </c>
      <c r="H77" s="212"/>
      <c r="I77" s="32" t="s">
        <v>24</v>
      </c>
      <c r="J77" s="33" t="s">
        <v>25</v>
      </c>
      <c r="K77" s="212"/>
      <c r="L77" s="32" t="s">
        <v>24</v>
      </c>
      <c r="M77" s="33" t="s">
        <v>25</v>
      </c>
      <c r="N77" s="212"/>
      <c r="O77" s="32" t="s">
        <v>24</v>
      </c>
      <c r="P77" s="33" t="s">
        <v>25</v>
      </c>
      <c r="Q77" s="212"/>
      <c r="R77" s="32" t="s">
        <v>24</v>
      </c>
      <c r="S77" s="33" t="s">
        <v>25</v>
      </c>
    </row>
    <row r="78" spans="1:24" s="2" customFormat="1" x14ac:dyDescent="0.2">
      <c r="A78" s="34" t="s">
        <v>39</v>
      </c>
      <c r="B78" s="102"/>
      <c r="C78" s="102"/>
      <c r="D78" s="105" t="str">
        <f>IF(AND(B78&lt;&gt;"",B78&gt;0),C78/B78,"")</f>
        <v/>
      </c>
      <c r="E78" s="102"/>
      <c r="F78" s="102"/>
      <c r="G78" s="105" t="str">
        <f>IF(AND(E78&lt;&gt;"",E78&gt;0),F78/E78,"")</f>
        <v/>
      </c>
      <c r="H78" s="102">
        <v>0</v>
      </c>
      <c r="I78" s="104">
        <v>0</v>
      </c>
      <c r="J78" s="105" t="str">
        <f>IF(AND(H78&lt;&gt;"",H78&gt;0),I78/H78,"")</f>
        <v/>
      </c>
      <c r="K78" s="102">
        <v>0</v>
      </c>
      <c r="L78" s="104">
        <v>0</v>
      </c>
      <c r="M78" s="105" t="str">
        <f>IF(AND(K78&lt;&gt;"",K78&gt;0),L78/K78,"")</f>
        <v/>
      </c>
      <c r="N78" s="102" t="s">
        <v>71</v>
      </c>
      <c r="O78" s="102" t="s">
        <v>71</v>
      </c>
      <c r="P78" s="35" t="str">
        <f>IF(AND(N78&lt;&gt;"",N78&gt;0),O78/N78,"")</f>
        <v/>
      </c>
      <c r="Q78" s="37" t="s">
        <v>71</v>
      </c>
      <c r="R78" s="37" t="s">
        <v>71</v>
      </c>
      <c r="S78" s="105" t="str">
        <f>IF(AND(Q78&lt;&gt;"",Q78&gt;0),R78/Q78,"")</f>
        <v/>
      </c>
      <c r="T78" s="2">
        <f>T60+2</f>
        <v>47</v>
      </c>
      <c r="U78" s="2">
        <f>U60+2</f>
        <v>48</v>
      </c>
      <c r="V78" s="2">
        <f>V60+2</f>
        <v>15</v>
      </c>
      <c r="W78" s="2">
        <f>W60+2</f>
        <v>16</v>
      </c>
      <c r="X78" s="188" t="str">
        <f>IF(AND(R78&lt;&gt;"",Q78=""),"ERRO: Não há alunos avaliados e há alunos com níveis positivos?!","")&amp;IF(AND(Q78&lt;&gt;"",S78&gt;1),"ERRO: Nº de alunos avaliados inferior ao nº de alunos com níveis positivos!","")</f>
        <v/>
      </c>
    </row>
    <row r="79" spans="1:24" s="2" customFormat="1" x14ac:dyDescent="0.2">
      <c r="A79" s="34" t="s">
        <v>40</v>
      </c>
      <c r="B79" s="102"/>
      <c r="C79" s="102"/>
      <c r="D79" s="105" t="str">
        <f>IF(AND(B79&lt;&gt;"",B79&gt;0),C79/B79,"")</f>
        <v/>
      </c>
      <c r="E79" s="102"/>
      <c r="F79" s="102"/>
      <c r="G79" s="105" t="str">
        <f>IF(AND(E79&lt;&gt;"",E79&gt;0),F79/E79,"")</f>
        <v/>
      </c>
      <c r="H79" s="102">
        <v>0</v>
      </c>
      <c r="I79" s="104">
        <v>0</v>
      </c>
      <c r="J79" s="105" t="str">
        <f>IF(AND(H79&lt;&gt;"",H79&gt;0),I79/H79,"")</f>
        <v/>
      </c>
      <c r="K79" s="102">
        <v>0</v>
      </c>
      <c r="L79" s="104">
        <v>0</v>
      </c>
      <c r="M79" s="105" t="str">
        <f>IF(AND(K79&lt;&gt;"",K79&gt;0),L79/K79,"")</f>
        <v/>
      </c>
      <c r="N79" s="102" t="s">
        <v>71</v>
      </c>
      <c r="O79" s="102" t="s">
        <v>71</v>
      </c>
      <c r="P79" s="35" t="str">
        <f>IF(AND(N79&lt;&gt;"",N79&gt;0),O79/N79,"")</f>
        <v/>
      </c>
      <c r="Q79" s="37" t="s">
        <v>71</v>
      </c>
      <c r="R79" s="37" t="s">
        <v>71</v>
      </c>
      <c r="S79" s="105" t="str">
        <f>IF(AND(Q79&lt;&gt;"",Q79&gt;0),R79/Q79,"")</f>
        <v/>
      </c>
      <c r="T79" s="2">
        <f t="shared" ref="T79:W80" si="5">T78+2</f>
        <v>49</v>
      </c>
      <c r="U79" s="2">
        <f t="shared" si="5"/>
        <v>50</v>
      </c>
      <c r="V79" s="2">
        <f t="shared" si="5"/>
        <v>17</v>
      </c>
      <c r="W79" s="2">
        <f t="shared" si="5"/>
        <v>18</v>
      </c>
      <c r="X79" s="188" t="str">
        <f>IF(AND(R79&lt;&gt;"",Q79=""),"ERRO: Não há alunos avaliados e há alunos com níveis positivos?!","")&amp;IF(AND(Q79&lt;&gt;"",S79&gt;1),"ERRO: Nº de alunos avaliados inferior ao nº de alunos com níveis positivos!","")</f>
        <v/>
      </c>
    </row>
    <row r="80" spans="1:24" s="2" customFormat="1" x14ac:dyDescent="0.2">
      <c r="A80" s="34" t="s">
        <v>41</v>
      </c>
      <c r="B80" s="102"/>
      <c r="C80" s="102"/>
      <c r="D80" s="105" t="str">
        <f>IF(AND(B80&lt;&gt;"",B80&gt;0),C80/B80,"")</f>
        <v/>
      </c>
      <c r="E80" s="102"/>
      <c r="F80" s="102"/>
      <c r="G80" s="105" t="str">
        <f>IF(AND(E80&lt;&gt;"",E80&gt;0),F80/E80,"")</f>
        <v/>
      </c>
      <c r="H80" s="102">
        <v>0</v>
      </c>
      <c r="I80" s="104">
        <v>0</v>
      </c>
      <c r="J80" s="105" t="str">
        <f>IF(AND(H80&lt;&gt;"",H80&gt;0),I80/H80,"")</f>
        <v/>
      </c>
      <c r="K80" s="102">
        <v>0</v>
      </c>
      <c r="L80" s="104">
        <v>0</v>
      </c>
      <c r="M80" s="105" t="str">
        <f>IF(AND(K80&lt;&gt;"",K80&gt;0),L80/K80,"")</f>
        <v/>
      </c>
      <c r="N80" s="102" t="s">
        <v>71</v>
      </c>
      <c r="O80" s="102" t="s">
        <v>71</v>
      </c>
      <c r="P80" s="35" t="str">
        <f>IF(AND(N80&lt;&gt;"",N80&gt;0),O80/N80,"")</f>
        <v/>
      </c>
      <c r="Q80" s="37" t="s">
        <v>71</v>
      </c>
      <c r="R80" s="37" t="s">
        <v>71</v>
      </c>
      <c r="S80" s="105" t="str">
        <f>IF(AND(Q80&lt;&gt;"",Q80&gt;0),R80/Q80,"")</f>
        <v/>
      </c>
      <c r="T80" s="2">
        <f t="shared" si="5"/>
        <v>51</v>
      </c>
      <c r="U80" s="2">
        <f t="shared" si="5"/>
        <v>52</v>
      </c>
      <c r="V80" s="2">
        <f t="shared" si="5"/>
        <v>19</v>
      </c>
      <c r="W80" s="2">
        <f t="shared" si="5"/>
        <v>20</v>
      </c>
      <c r="X80" s="188" t="str">
        <f>IF(AND(R80&lt;&gt;"",Q80=""),"ERRO: Não há alunos avaliados e há alunos com níveis positivos?!","")&amp;IF(AND(Q80&lt;&gt;"",S80&gt;1),"ERRO: Nº de alunos avaliados inferior ao nº de alunos com níveis positivos!","")</f>
        <v/>
      </c>
    </row>
    <row r="81" spans="1:21" ht="3.75" customHeight="1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</row>
    <row r="82" spans="1:21" ht="30.75" customHeight="1" x14ac:dyDescent="0.2">
      <c r="A82" s="213" t="s">
        <v>203</v>
      </c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</row>
    <row r="83" spans="1:21" ht="163.5" customHeight="1" x14ac:dyDescent="0.2">
      <c r="A83" s="223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5"/>
    </row>
    <row r="84" spans="1:21" ht="16.5" customHeight="1" x14ac:dyDescent="0.2"/>
    <row r="85" spans="1:21" ht="15.75" customHeight="1" x14ac:dyDescent="0.2">
      <c r="A85" s="230" t="s">
        <v>189</v>
      </c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9"/>
      <c r="U85" s="29"/>
    </row>
    <row r="86" spans="1:21" ht="5.25" customHeight="1" x14ac:dyDescent="0.25">
      <c r="C86" s="30"/>
      <c r="D86" s="30"/>
      <c r="E86" s="30"/>
      <c r="F86" s="30"/>
    </row>
    <row r="87" spans="1:21" ht="20.25" customHeight="1" x14ac:dyDescent="0.2">
      <c r="D87" s="221" t="s">
        <v>16</v>
      </c>
      <c r="E87" s="245"/>
      <c r="F87" s="208" t="s">
        <v>176</v>
      </c>
      <c r="G87" s="209"/>
      <c r="H87" s="209"/>
      <c r="I87" s="209"/>
      <c r="J87" s="209"/>
      <c r="K87" s="209"/>
      <c r="L87" s="209"/>
      <c r="M87" s="209"/>
      <c r="N87" s="210"/>
    </row>
    <row r="88" spans="1:21" ht="16.5" customHeight="1" x14ac:dyDescent="0.2">
      <c r="D88" s="245"/>
      <c r="E88" s="245"/>
      <c r="F88" s="237" t="s">
        <v>178</v>
      </c>
      <c r="G88" s="234" t="s">
        <v>177</v>
      </c>
      <c r="H88" s="235"/>
      <c r="I88" s="235"/>
      <c r="J88" s="235"/>
      <c r="K88" s="235"/>
      <c r="L88" s="235"/>
      <c r="M88" s="235"/>
      <c r="N88" s="236"/>
    </row>
    <row r="89" spans="1:21" ht="44.25" customHeight="1" x14ac:dyDescent="0.2">
      <c r="D89" s="245"/>
      <c r="E89" s="245"/>
      <c r="F89" s="238"/>
      <c r="G89" s="208" t="s">
        <v>179</v>
      </c>
      <c r="H89" s="210"/>
      <c r="I89" s="208" t="s">
        <v>180</v>
      </c>
      <c r="J89" s="210"/>
      <c r="K89" s="208" t="s">
        <v>181</v>
      </c>
      <c r="L89" s="210"/>
      <c r="M89" s="208" t="s">
        <v>182</v>
      </c>
      <c r="N89" s="210"/>
    </row>
    <row r="90" spans="1:21" ht="18.75" customHeight="1" x14ac:dyDescent="0.2">
      <c r="D90" s="245"/>
      <c r="E90" s="245"/>
      <c r="F90" s="212"/>
      <c r="G90" s="32" t="s">
        <v>24</v>
      </c>
      <c r="H90" s="33" t="s">
        <v>25</v>
      </c>
      <c r="I90" s="32" t="s">
        <v>24</v>
      </c>
      <c r="J90" s="33" t="s">
        <v>25</v>
      </c>
      <c r="K90" s="32" t="s">
        <v>24</v>
      </c>
      <c r="L90" s="33" t="s">
        <v>25</v>
      </c>
      <c r="M90" s="32" t="s">
        <v>24</v>
      </c>
      <c r="N90" s="33" t="s">
        <v>25</v>
      </c>
    </row>
    <row r="91" spans="1:21" x14ac:dyDescent="0.2">
      <c r="D91" s="244" t="s">
        <v>26</v>
      </c>
      <c r="E91" s="245"/>
      <c r="F91" s="36"/>
      <c r="G91" s="37"/>
      <c r="H91" s="105" t="str">
        <f t="shared" ref="H91:H102" si="6">IF(AND(F91&lt;&gt;"",F91&gt;0),G91/F91,"")</f>
        <v/>
      </c>
      <c r="I91" s="189"/>
      <c r="J91" s="105" t="str">
        <f>IF(AND(F91&lt;&gt;"",F91&gt;0),I91/F91,"")</f>
        <v/>
      </c>
      <c r="K91" s="189"/>
      <c r="L91" s="105" t="str">
        <f>IF(AND(F91&lt;&gt;"",F91&gt;0),K91/F91,"")</f>
        <v/>
      </c>
      <c r="M91" s="189"/>
      <c r="N91" s="105" t="str">
        <f>IF(AND(F91&lt;&gt;"",F91&gt;0),M91/F91,"")</f>
        <v/>
      </c>
      <c r="O91" s="188" t="str">
        <f>IF(AND(COUNT(G91,I91,K91,M91)&gt;0,F91=""),"ERRO: Não há alunos avaliados e há alunos com ...?!","")&amp;IF(AND(F91&lt;&gt;"",SUM(H91,J91,L91,N91)&gt;1),"ERRO: Nº de alunos avaliados inferior ao nº de alunos com ...!","")&amp;IF(AND(F91&lt;&gt;"",F91&lt;&gt;SUM(G91,I91,K91,M91)),"ERRO: Total de alunos avaliados diferente de soma de Alunos com …?!","")</f>
        <v/>
      </c>
      <c r="P91" s="174"/>
    </row>
    <row r="92" spans="1:21" x14ac:dyDescent="0.2">
      <c r="D92" s="244" t="s">
        <v>27</v>
      </c>
      <c r="E92" s="245"/>
      <c r="F92" s="36"/>
      <c r="G92" s="37"/>
      <c r="H92" s="105" t="str">
        <f t="shared" si="6"/>
        <v/>
      </c>
      <c r="I92" s="189"/>
      <c r="J92" s="105" t="str">
        <f t="shared" ref="J92:J102" si="7">IF(AND(F92&lt;&gt;"",F92&gt;0),I92/F92,"")</f>
        <v/>
      </c>
      <c r="K92" s="189"/>
      <c r="L92" s="105" t="str">
        <f t="shared" ref="L92:L102" si="8">IF(AND(F92&lt;&gt;"",F92&gt;0),K92/F92,"")</f>
        <v/>
      </c>
      <c r="M92" s="189"/>
      <c r="N92" s="105" t="str">
        <f t="shared" ref="N92:N102" si="9">IF(AND(F92&lt;&gt;"",F92&gt;0),M92/F92,"")</f>
        <v/>
      </c>
      <c r="O92" s="188" t="str">
        <f t="shared" ref="O92:O102" si="10">IF(AND(COUNT(G92,I92,K92,M92)&gt;0,F92=""),"ERRO: Não há alunos avaliados e há alunos com ...?!","")&amp;IF(AND(F92&lt;&gt;"",SUM(H92,J92,L92,N92)&gt;1),"ERRO: Nº de alunos avaliados inferior ao nº de alunos com ...!","")&amp;IF(AND(F92&lt;&gt;"",F92&lt;&gt;SUM(G92,I92,K92,M92)),"ERRO: Total de alunos avaliados diferente de soma de Alunos com …?!","")</f>
        <v/>
      </c>
      <c r="P92" s="174"/>
    </row>
    <row r="93" spans="1:21" x14ac:dyDescent="0.2">
      <c r="D93" s="244" t="s">
        <v>28</v>
      </c>
      <c r="E93" s="245"/>
      <c r="F93" s="36"/>
      <c r="G93" s="37"/>
      <c r="H93" s="105" t="str">
        <f t="shared" si="6"/>
        <v/>
      </c>
      <c r="I93" s="189"/>
      <c r="J93" s="105" t="str">
        <f t="shared" si="7"/>
        <v/>
      </c>
      <c r="K93" s="189"/>
      <c r="L93" s="105" t="str">
        <f t="shared" si="8"/>
        <v/>
      </c>
      <c r="M93" s="189"/>
      <c r="N93" s="105" t="str">
        <f t="shared" si="9"/>
        <v/>
      </c>
      <c r="O93" s="188" t="str">
        <f t="shared" si="10"/>
        <v/>
      </c>
      <c r="P93" s="174"/>
    </row>
    <row r="94" spans="1:21" x14ac:dyDescent="0.2">
      <c r="D94" s="244" t="s">
        <v>29</v>
      </c>
      <c r="E94" s="245"/>
      <c r="F94" s="36"/>
      <c r="G94" s="37"/>
      <c r="H94" s="105" t="str">
        <f t="shared" si="6"/>
        <v/>
      </c>
      <c r="I94" s="189"/>
      <c r="J94" s="105" t="str">
        <f t="shared" si="7"/>
        <v/>
      </c>
      <c r="K94" s="189"/>
      <c r="L94" s="105" t="str">
        <f t="shared" si="8"/>
        <v/>
      </c>
      <c r="M94" s="189"/>
      <c r="N94" s="105" t="str">
        <f t="shared" si="9"/>
        <v/>
      </c>
      <c r="O94" s="188" t="str">
        <f t="shared" si="10"/>
        <v/>
      </c>
      <c r="P94" s="174"/>
    </row>
    <row r="95" spans="1:21" x14ac:dyDescent="0.2">
      <c r="D95" s="244" t="s">
        <v>32</v>
      </c>
      <c r="E95" s="245"/>
      <c r="F95" s="36"/>
      <c r="G95" s="37"/>
      <c r="H95" s="105" t="str">
        <f t="shared" si="6"/>
        <v/>
      </c>
      <c r="I95" s="189"/>
      <c r="J95" s="105" t="str">
        <f t="shared" si="7"/>
        <v/>
      </c>
      <c r="K95" s="189"/>
      <c r="L95" s="105" t="str">
        <f t="shared" si="8"/>
        <v/>
      </c>
      <c r="M95" s="189"/>
      <c r="N95" s="105" t="str">
        <f t="shared" si="9"/>
        <v/>
      </c>
      <c r="O95" s="188" t="str">
        <f t="shared" si="10"/>
        <v/>
      </c>
      <c r="P95" s="174"/>
    </row>
    <row r="96" spans="1:21" x14ac:dyDescent="0.2">
      <c r="D96" s="244" t="s">
        <v>33</v>
      </c>
      <c r="E96" s="245"/>
      <c r="F96" s="36"/>
      <c r="G96" s="37"/>
      <c r="H96" s="105" t="str">
        <f t="shared" si="6"/>
        <v/>
      </c>
      <c r="I96" s="189"/>
      <c r="J96" s="105" t="str">
        <f t="shared" si="7"/>
        <v/>
      </c>
      <c r="K96" s="189"/>
      <c r="L96" s="105" t="str">
        <f t="shared" si="8"/>
        <v/>
      </c>
      <c r="M96" s="189"/>
      <c r="N96" s="105" t="str">
        <f t="shared" si="9"/>
        <v/>
      </c>
      <c r="O96" s="188" t="str">
        <f t="shared" si="10"/>
        <v/>
      </c>
      <c r="P96" s="174"/>
    </row>
    <row r="97" spans="1:19" x14ac:dyDescent="0.2">
      <c r="D97" s="244" t="s">
        <v>35</v>
      </c>
      <c r="E97" s="245"/>
      <c r="F97" s="36"/>
      <c r="G97" s="37"/>
      <c r="H97" s="105" t="str">
        <f t="shared" si="6"/>
        <v/>
      </c>
      <c r="I97" s="189"/>
      <c r="J97" s="105" t="str">
        <f t="shared" si="7"/>
        <v/>
      </c>
      <c r="K97" s="189"/>
      <c r="L97" s="105" t="str">
        <f t="shared" si="8"/>
        <v/>
      </c>
      <c r="M97" s="189"/>
      <c r="N97" s="105" t="str">
        <f t="shared" si="9"/>
        <v/>
      </c>
      <c r="O97" s="188" t="str">
        <f t="shared" si="10"/>
        <v/>
      </c>
      <c r="P97" s="174"/>
    </row>
    <row r="98" spans="1:19" x14ac:dyDescent="0.2">
      <c r="D98" s="244" t="s">
        <v>36</v>
      </c>
      <c r="E98" s="245"/>
      <c r="F98" s="36"/>
      <c r="G98" s="37"/>
      <c r="H98" s="105" t="str">
        <f t="shared" si="6"/>
        <v/>
      </c>
      <c r="I98" s="189"/>
      <c r="J98" s="105" t="str">
        <f t="shared" si="7"/>
        <v/>
      </c>
      <c r="K98" s="189"/>
      <c r="L98" s="105" t="str">
        <f t="shared" si="8"/>
        <v/>
      </c>
      <c r="M98" s="189"/>
      <c r="N98" s="105" t="str">
        <f t="shared" si="9"/>
        <v/>
      </c>
      <c r="O98" s="188" t="str">
        <f t="shared" si="10"/>
        <v/>
      </c>
      <c r="P98" s="174"/>
    </row>
    <row r="99" spans="1:19" x14ac:dyDescent="0.2">
      <c r="D99" s="244" t="s">
        <v>37</v>
      </c>
      <c r="E99" s="245"/>
      <c r="F99" s="36"/>
      <c r="G99" s="37"/>
      <c r="H99" s="105" t="str">
        <f t="shared" si="6"/>
        <v/>
      </c>
      <c r="I99" s="189"/>
      <c r="J99" s="105" t="str">
        <f t="shared" si="7"/>
        <v/>
      </c>
      <c r="K99" s="189"/>
      <c r="L99" s="105" t="str">
        <f t="shared" si="8"/>
        <v/>
      </c>
      <c r="M99" s="189"/>
      <c r="N99" s="105" t="str">
        <f t="shared" si="9"/>
        <v/>
      </c>
      <c r="O99" s="188" t="str">
        <f t="shared" si="10"/>
        <v/>
      </c>
      <c r="P99" s="174"/>
    </row>
    <row r="100" spans="1:19" x14ac:dyDescent="0.2">
      <c r="D100" s="244" t="s">
        <v>39</v>
      </c>
      <c r="E100" s="245"/>
      <c r="F100" s="36"/>
      <c r="G100" s="37"/>
      <c r="H100" s="105" t="str">
        <f t="shared" si="6"/>
        <v/>
      </c>
      <c r="I100" s="189"/>
      <c r="J100" s="105" t="str">
        <f t="shared" si="7"/>
        <v/>
      </c>
      <c r="K100" s="189"/>
      <c r="L100" s="105" t="str">
        <f t="shared" si="8"/>
        <v/>
      </c>
      <c r="M100" s="189"/>
      <c r="N100" s="105" t="str">
        <f t="shared" si="9"/>
        <v/>
      </c>
      <c r="O100" s="188" t="str">
        <f t="shared" si="10"/>
        <v/>
      </c>
      <c r="P100" s="174"/>
    </row>
    <row r="101" spans="1:19" x14ac:dyDescent="0.2">
      <c r="D101" s="244" t="s">
        <v>40</v>
      </c>
      <c r="E101" s="245"/>
      <c r="F101" s="36"/>
      <c r="G101" s="37"/>
      <c r="H101" s="105" t="str">
        <f t="shared" si="6"/>
        <v/>
      </c>
      <c r="I101" s="189"/>
      <c r="J101" s="105" t="str">
        <f t="shared" si="7"/>
        <v/>
      </c>
      <c r="K101" s="189"/>
      <c r="L101" s="105" t="str">
        <f t="shared" si="8"/>
        <v/>
      </c>
      <c r="M101" s="189"/>
      <c r="N101" s="105" t="str">
        <f t="shared" si="9"/>
        <v/>
      </c>
      <c r="O101" s="188" t="str">
        <f t="shared" si="10"/>
        <v/>
      </c>
      <c r="P101" s="174"/>
    </row>
    <row r="102" spans="1:19" x14ac:dyDescent="0.2">
      <c r="D102" s="244" t="s">
        <v>41</v>
      </c>
      <c r="E102" s="245"/>
      <c r="F102" s="36"/>
      <c r="G102" s="37"/>
      <c r="H102" s="105" t="str">
        <f t="shared" si="6"/>
        <v/>
      </c>
      <c r="I102" s="189"/>
      <c r="J102" s="105" t="str">
        <f t="shared" si="7"/>
        <v/>
      </c>
      <c r="K102" s="189"/>
      <c r="L102" s="105" t="str">
        <f t="shared" si="8"/>
        <v/>
      </c>
      <c r="M102" s="189"/>
      <c r="N102" s="105" t="str">
        <f t="shared" si="9"/>
        <v/>
      </c>
      <c r="O102" s="188" t="str">
        <f t="shared" si="10"/>
        <v/>
      </c>
      <c r="P102" s="174"/>
    </row>
    <row r="103" spans="1:19" ht="4.5" customHeight="1" x14ac:dyDescent="0.2"/>
    <row r="104" spans="1:19" ht="44.25" customHeight="1" x14ac:dyDescent="0.2">
      <c r="A104" s="242" t="s">
        <v>192</v>
      </c>
      <c r="B104" s="242"/>
      <c r="C104" s="242"/>
      <c r="D104" s="242"/>
      <c r="E104" s="242"/>
      <c r="F104" s="242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</row>
    <row r="105" spans="1:19" ht="28.5" customHeight="1" x14ac:dyDescent="0.2">
      <c r="A105" s="243" t="s">
        <v>323</v>
      </c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</row>
    <row r="106" spans="1:19" ht="30.75" customHeight="1" x14ac:dyDescent="0.2">
      <c r="A106" s="213" t="s">
        <v>203</v>
      </c>
      <c r="B106" s="214"/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</row>
    <row r="107" spans="1:19" ht="136.5" customHeight="1" x14ac:dyDescent="0.2">
      <c r="A107" s="223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5"/>
    </row>
    <row r="108" spans="1:19" ht="4.5" customHeight="1" x14ac:dyDescent="0.2"/>
  </sheetData>
  <sheetProtection password="DC9F" sheet="1" formatRows="0" selectLockedCells="1"/>
  <mergeCells count="200">
    <mergeCell ref="D96:E96"/>
    <mergeCell ref="D97:E97"/>
    <mergeCell ref="D98:E98"/>
    <mergeCell ref="D99:E99"/>
    <mergeCell ref="D100:E100"/>
    <mergeCell ref="D101:E101"/>
    <mergeCell ref="D102:E102"/>
    <mergeCell ref="D87:E90"/>
    <mergeCell ref="D91:E91"/>
    <mergeCell ref="D92:E92"/>
    <mergeCell ref="D93:E93"/>
    <mergeCell ref="D94:E94"/>
    <mergeCell ref="D95:E95"/>
    <mergeCell ref="A74:S74"/>
    <mergeCell ref="A75:A77"/>
    <mergeCell ref="F30:G30"/>
    <mergeCell ref="A83:S83"/>
    <mergeCell ref="K75:M75"/>
    <mergeCell ref="R76:S76"/>
    <mergeCell ref="B75:D75"/>
    <mergeCell ref="E75:G75"/>
    <mergeCell ref="H75:J75"/>
    <mergeCell ref="N75:P75"/>
    <mergeCell ref="B76:B77"/>
    <mergeCell ref="C76:D76"/>
    <mergeCell ref="E76:E77"/>
    <mergeCell ref="F76:G76"/>
    <mergeCell ref="H76:H77"/>
    <mergeCell ref="I76:J76"/>
    <mergeCell ref="Q75:S75"/>
    <mergeCell ref="Q76:Q77"/>
    <mergeCell ref="K76:K77"/>
    <mergeCell ref="L76:M76"/>
    <mergeCell ref="N76:N77"/>
    <mergeCell ref="B68:B69"/>
    <mergeCell ref="E55:G55"/>
    <mergeCell ref="H55:J55"/>
    <mergeCell ref="A107:S107"/>
    <mergeCell ref="A29:A31"/>
    <mergeCell ref="Q29:S29"/>
    <mergeCell ref="N29:P29"/>
    <mergeCell ref="K29:M29"/>
    <mergeCell ref="H29:J29"/>
    <mergeCell ref="E29:G29"/>
    <mergeCell ref="B29:D29"/>
    <mergeCell ref="K67:M67"/>
    <mergeCell ref="N67:P67"/>
    <mergeCell ref="K68:K69"/>
    <mergeCell ref="L68:M68"/>
    <mergeCell ref="N68:N69"/>
    <mergeCell ref="O68:P68"/>
    <mergeCell ref="A82:S82"/>
    <mergeCell ref="A106:S106"/>
    <mergeCell ref="A104:S104"/>
    <mergeCell ref="A105:S105"/>
    <mergeCell ref="F68:G68"/>
    <mergeCell ref="H68:H69"/>
    <mergeCell ref="I68:J68"/>
    <mergeCell ref="O76:P76"/>
    <mergeCell ref="A67:A69"/>
    <mergeCell ref="B67:D67"/>
    <mergeCell ref="N56:N57"/>
    <mergeCell ref="O56:P56"/>
    <mergeCell ref="H56:H57"/>
    <mergeCell ref="I56:J56"/>
    <mergeCell ref="O48:P48"/>
    <mergeCell ref="A54:S54"/>
    <mergeCell ref="A55:A57"/>
    <mergeCell ref="B55:D55"/>
    <mergeCell ref="N37:N38"/>
    <mergeCell ref="O37:P37"/>
    <mergeCell ref="B37:B38"/>
    <mergeCell ref="C37:D37"/>
    <mergeCell ref="E37:E38"/>
    <mergeCell ref="F37:G37"/>
    <mergeCell ref="H37:H38"/>
    <mergeCell ref="I37:J37"/>
    <mergeCell ref="U30:V30"/>
    <mergeCell ref="A85:S85"/>
    <mergeCell ref="G89:H89"/>
    <mergeCell ref="I89:J89"/>
    <mergeCell ref="K89:L89"/>
    <mergeCell ref="M89:N89"/>
    <mergeCell ref="F87:N87"/>
    <mergeCell ref="G88:N88"/>
    <mergeCell ref="F88:F90"/>
    <mergeCell ref="E30:E31"/>
    <mergeCell ref="C68:D68"/>
    <mergeCell ref="E68:E69"/>
    <mergeCell ref="A63:S63"/>
    <mergeCell ref="A65:S65"/>
    <mergeCell ref="K55:M55"/>
    <mergeCell ref="N55:P55"/>
    <mergeCell ref="B56:B57"/>
    <mergeCell ref="C56:D56"/>
    <mergeCell ref="E56:E57"/>
    <mergeCell ref="F56:G56"/>
    <mergeCell ref="H48:H49"/>
    <mergeCell ref="I48:J48"/>
    <mergeCell ref="K56:K57"/>
    <mergeCell ref="L56:M56"/>
    <mergeCell ref="H47:J47"/>
    <mergeCell ref="K47:M47"/>
    <mergeCell ref="N47:P47"/>
    <mergeCell ref="K48:K49"/>
    <mergeCell ref="L48:M48"/>
    <mergeCell ref="N48:N49"/>
    <mergeCell ref="A24:S24"/>
    <mergeCell ref="A42:S42"/>
    <mergeCell ref="C30:D30"/>
    <mergeCell ref="B30:B31"/>
    <mergeCell ref="R30:S30"/>
    <mergeCell ref="Q30:Q31"/>
    <mergeCell ref="O30:P30"/>
    <mergeCell ref="N30:N31"/>
    <mergeCell ref="L30:M30"/>
    <mergeCell ref="K30:K31"/>
    <mergeCell ref="I30:J30"/>
    <mergeCell ref="H30:H31"/>
    <mergeCell ref="K36:M36"/>
    <mergeCell ref="N36:P36"/>
    <mergeCell ref="A25:S25"/>
    <mergeCell ref="A27:S27"/>
    <mergeCell ref="Q16:S16"/>
    <mergeCell ref="Q17:Q18"/>
    <mergeCell ref="R17:S17"/>
    <mergeCell ref="N8:N9"/>
    <mergeCell ref="O8:P8"/>
    <mergeCell ref="B8:B9"/>
    <mergeCell ref="C8:D8"/>
    <mergeCell ref="E8:E9"/>
    <mergeCell ref="H17:H18"/>
    <mergeCell ref="I17:J17"/>
    <mergeCell ref="R1:S1"/>
    <mergeCell ref="A3:S3"/>
    <mergeCell ref="A5:S5"/>
    <mergeCell ref="A6:S6"/>
    <mergeCell ref="A7:A9"/>
    <mergeCell ref="B7:D7"/>
    <mergeCell ref="E7:G7"/>
    <mergeCell ref="H7:J7"/>
    <mergeCell ref="A15:S15"/>
    <mergeCell ref="Q7:S7"/>
    <mergeCell ref="Q8:Q9"/>
    <mergeCell ref="R8:S8"/>
    <mergeCell ref="F8:G8"/>
    <mergeCell ref="H8:H9"/>
    <mergeCell ref="I8:J8"/>
    <mergeCell ref="K7:M7"/>
    <mergeCell ref="N7:P7"/>
    <mergeCell ref="K8:K9"/>
    <mergeCell ref="L8:M8"/>
    <mergeCell ref="A28:S28"/>
    <mergeCell ref="A35:S35"/>
    <mergeCell ref="A36:A38"/>
    <mergeCell ref="B36:D36"/>
    <mergeCell ref="E36:G36"/>
    <mergeCell ref="H36:J36"/>
    <mergeCell ref="A43:S43"/>
    <mergeCell ref="A45:S45"/>
    <mergeCell ref="A16:A18"/>
    <mergeCell ref="B16:D16"/>
    <mergeCell ref="E16:G16"/>
    <mergeCell ref="H16:J16"/>
    <mergeCell ref="K17:K18"/>
    <mergeCell ref="L17:M17"/>
    <mergeCell ref="N17:N18"/>
    <mergeCell ref="O17:P17"/>
    <mergeCell ref="E17:E18"/>
    <mergeCell ref="K16:M16"/>
    <mergeCell ref="N16:P16"/>
    <mergeCell ref="B17:B18"/>
    <mergeCell ref="C17:D17"/>
    <mergeCell ref="F17:G17"/>
    <mergeCell ref="K37:K38"/>
    <mergeCell ref="L37:M37"/>
    <mergeCell ref="Q67:S67"/>
    <mergeCell ref="Q68:Q69"/>
    <mergeCell ref="R68:S68"/>
    <mergeCell ref="Q36:S36"/>
    <mergeCell ref="Q37:Q38"/>
    <mergeCell ref="R37:S37"/>
    <mergeCell ref="Q47:S47"/>
    <mergeCell ref="Q48:Q49"/>
    <mergeCell ref="R48:S48"/>
    <mergeCell ref="Q55:S55"/>
    <mergeCell ref="Q56:Q57"/>
    <mergeCell ref="R56:S56"/>
    <mergeCell ref="A62:S62"/>
    <mergeCell ref="A66:S66"/>
    <mergeCell ref="E67:G67"/>
    <mergeCell ref="H67:J67"/>
    <mergeCell ref="B48:B49"/>
    <mergeCell ref="C48:D48"/>
    <mergeCell ref="E48:E49"/>
    <mergeCell ref="F48:G48"/>
    <mergeCell ref="A46:S46"/>
    <mergeCell ref="A47:A49"/>
    <mergeCell ref="B47:D47"/>
    <mergeCell ref="E47:G47"/>
  </mergeCells>
  <dataValidations count="1">
    <dataValidation type="whole" allowBlank="1" showInputMessage="1" showErrorMessage="1" error="Este campo só aceita números inteiros" sqref="H19:I22 H70:I72 H78:I80 H50:I52 H39:I40 H32:I33 H58:I60 H10:I13 K50:L52 E70:F72 N50:O52 K58:L60 N39:O40 B70:C72 B78:C80 E78:F80 N70:O72 N58:O60 N19:O22 Q78:R80 E50:F52 E32:F33 N32:O33 E10:F13 B10:C13 B32:C33 E58:F60 K39:L40 B39:C40 K32:L33 B19:C22 K78:L80 K10:L13 B50:C52 B58:C60 K19:L22 E19:F22 E39:F40 K70:L72 N10:O13 Q58:R60 Q50:R52 Q70:R72 Q10:R13 Q39:R40 Q32:R33 N78:O80 Q19:R22 F91:G102 I91:I102 K91:K102 M91:M102">
      <formula1>0</formula1>
      <formula2>10000</formula2>
    </dataValidation>
  </dataValidations>
  <hyperlinks>
    <hyperlink ref="R2" location="Início!A1" display="Início"/>
    <hyperlink ref="S2" location="'Q2'!A1" display="Seguinte"/>
  </hyperlinks>
  <printOptions horizontalCentered="1"/>
  <pageMargins left="0.15748031496062992" right="0.19685039370078741" top="0.74803149606299213" bottom="0.6692913385826772" header="0.35433070866141736" footer="0.35433070866141736"/>
  <pageSetup paperSize="9" orientation="landscape" r:id="rId1"/>
  <headerFooter alignWithMargins="0">
    <oddHeader>&amp;C&amp;"Calibri,Negrito"&amp;16Relatório Semestral TEIP 2017</oddHeader>
    <oddFooter>&amp;L&amp;8Relatório semestral TEIP - 2016/17&amp;R&amp;8Questão1</oddFooter>
  </headerFooter>
  <rowBreaks count="3" manualBreakCount="3">
    <brk id="25" max="16383" man="1"/>
    <brk id="44" max="18" man="1"/>
    <brk id="84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A1:L29"/>
  <sheetViews>
    <sheetView showGridLines="0" workbookViewId="0">
      <selection activeCell="H21" sqref="H21"/>
    </sheetView>
  </sheetViews>
  <sheetFormatPr defaultRowHeight="12.75" x14ac:dyDescent="0.2"/>
  <cols>
    <col min="1" max="1" width="2.140625" customWidth="1"/>
    <col min="2" max="2" width="6" style="48" customWidth="1"/>
    <col min="3" max="3" width="5.85546875" style="1" customWidth="1"/>
    <col min="4" max="4" width="34.85546875" customWidth="1"/>
    <col min="5" max="8" width="12.28515625" style="49" customWidth="1"/>
    <col min="9" max="9" width="2.140625" style="50" customWidth="1"/>
    <col min="10" max="12" width="9.140625" style="50"/>
  </cols>
  <sheetData>
    <row r="1" spans="1:12" s="2" customFormat="1" ht="30" customHeight="1" x14ac:dyDescent="0.2">
      <c r="A1" s="21" t="str">
        <f>IF(Início!B4&lt;&gt;"",Início!B4,"")</f>
        <v>Agrupamento de Escolas de Pedome</v>
      </c>
      <c r="B1" s="42"/>
      <c r="C1" s="43"/>
      <c r="D1" s="23"/>
      <c r="E1" s="44"/>
      <c r="F1" s="44"/>
      <c r="G1" s="44"/>
      <c r="H1" s="45">
        <f>IF(Início!G4&gt;0,Início!G4,"")</f>
        <v>312179</v>
      </c>
      <c r="I1" s="46"/>
      <c r="J1" s="47"/>
      <c r="K1" s="31"/>
      <c r="L1" s="31"/>
    </row>
    <row r="2" spans="1:12" x14ac:dyDescent="0.2">
      <c r="F2" s="28" t="s">
        <v>12</v>
      </c>
      <c r="G2" s="28" t="s">
        <v>43</v>
      </c>
      <c r="H2" s="28" t="s">
        <v>13</v>
      </c>
    </row>
    <row r="3" spans="1:12" ht="24.75" customHeight="1" x14ac:dyDescent="0.2">
      <c r="A3" s="230" t="s">
        <v>211</v>
      </c>
      <c r="B3" s="230"/>
      <c r="C3" s="230"/>
      <c r="D3" s="231"/>
      <c r="E3" s="231"/>
      <c r="F3" s="231"/>
      <c r="G3" s="231"/>
      <c r="H3" s="231"/>
      <c r="I3" s="231"/>
    </row>
    <row r="4" spans="1:12" ht="9" customHeight="1" x14ac:dyDescent="0.2">
      <c r="D4" s="51"/>
      <c r="E4" s="52"/>
      <c r="F4" s="52"/>
      <c r="G4" s="52"/>
      <c r="H4" s="52"/>
    </row>
    <row r="5" spans="1:12" ht="21" customHeight="1" x14ac:dyDescent="0.2">
      <c r="A5" s="249" t="s">
        <v>202</v>
      </c>
      <c r="B5" s="249"/>
      <c r="C5" s="249"/>
      <c r="D5" s="250"/>
      <c r="E5" s="250"/>
      <c r="F5" s="250"/>
      <c r="G5" s="250"/>
      <c r="H5" s="250"/>
      <c r="I5" s="250"/>
    </row>
    <row r="6" spans="1:12" ht="6" customHeight="1" x14ac:dyDescent="0.2"/>
    <row r="7" spans="1:12" s="2" customFormat="1" ht="18" customHeight="1" x14ac:dyDescent="0.2">
      <c r="B7" s="48"/>
      <c r="C7" s="53"/>
      <c r="E7" s="54" t="s">
        <v>173</v>
      </c>
      <c r="F7" s="54" t="s">
        <v>174</v>
      </c>
      <c r="G7" s="54" t="s">
        <v>175</v>
      </c>
      <c r="H7" s="54" t="s">
        <v>44</v>
      </c>
      <c r="I7" s="47"/>
      <c r="J7" s="31"/>
      <c r="K7" s="31"/>
      <c r="L7" s="31"/>
    </row>
    <row r="8" spans="1:12" s="2" customFormat="1" ht="26.25" customHeight="1" x14ac:dyDescent="0.2">
      <c r="B8" s="56"/>
      <c r="C8" s="34" t="s">
        <v>45</v>
      </c>
      <c r="D8" s="55" t="s">
        <v>170</v>
      </c>
      <c r="E8" s="40">
        <v>910</v>
      </c>
      <c r="F8" s="40">
        <v>167</v>
      </c>
      <c r="G8" s="40">
        <v>208</v>
      </c>
      <c r="H8" s="40"/>
      <c r="I8" s="47"/>
      <c r="J8" s="31"/>
      <c r="K8" s="31"/>
      <c r="L8" s="31"/>
    </row>
    <row r="9" spans="1:12" s="63" customFormat="1" ht="6" customHeight="1" x14ac:dyDescent="0.2">
      <c r="B9" s="57"/>
      <c r="C9" s="58"/>
      <c r="D9" s="59"/>
      <c r="E9" s="60"/>
      <c r="F9" s="60"/>
      <c r="G9" s="60"/>
      <c r="H9" s="60"/>
      <c r="I9" s="61"/>
      <c r="J9" s="62"/>
      <c r="K9" s="62"/>
      <c r="L9" s="62"/>
    </row>
    <row r="10" spans="1:12" s="2" customFormat="1" ht="71.25" customHeight="1" x14ac:dyDescent="0.2">
      <c r="B10" s="246" t="s">
        <v>46</v>
      </c>
      <c r="C10" s="34" t="s">
        <v>47</v>
      </c>
      <c r="D10" s="55" t="s">
        <v>48</v>
      </c>
      <c r="E10" s="40">
        <v>0</v>
      </c>
      <c r="F10" s="40">
        <v>0</v>
      </c>
      <c r="G10" s="40">
        <v>0</v>
      </c>
      <c r="H10" s="40"/>
      <c r="I10" s="47"/>
      <c r="J10" s="47"/>
      <c r="K10" s="31"/>
      <c r="L10" s="31"/>
    </row>
    <row r="11" spans="1:12" s="2" customFormat="1" ht="18" customHeight="1" x14ac:dyDescent="0.2">
      <c r="B11" s="246"/>
      <c r="C11" s="247" t="s">
        <v>49</v>
      </c>
      <c r="D11" s="248"/>
      <c r="E11" s="64">
        <f>IF(AND(E$8&gt;0,E10&lt;&gt;""),IF((E10/E$8)&lt;=1,E10/E$8,"ERRO"),"")</f>
        <v>0</v>
      </c>
      <c r="F11" s="64">
        <f>IF(AND(F$8&gt;0,F10&lt;&gt;""),IF((F10/F$8)&lt;=1,F10/F$8,"ERRO"),"")</f>
        <v>0</v>
      </c>
      <c r="G11" s="64">
        <f>IF(AND(G$8&gt;0,G10&lt;&gt;""),IF((G10/G$8)&lt;=1,G10/G$8,"ERRO"),"")</f>
        <v>0</v>
      </c>
      <c r="H11" s="64" t="str">
        <f>IF(AND(H$8&gt;0,H10&lt;&gt;""),IF((H10/H$8)&lt;=1,H10/H$8,"ERRO"),"")</f>
        <v/>
      </c>
      <c r="I11" s="47"/>
      <c r="J11" s="65" t="str">
        <f>IF(COUNTIF(E11:H11,"ERRO")&gt;0,"&gt; ERRO: O n.º de alunos que interrompeu é superior ao n.º de alunos inscritos!","")</f>
        <v/>
      </c>
      <c r="K11" s="31"/>
      <c r="L11" s="31"/>
    </row>
    <row r="12" spans="1:12" s="69" customFormat="1" ht="30" customHeight="1" x14ac:dyDescent="0.2">
      <c r="B12" s="251" t="s">
        <v>50</v>
      </c>
      <c r="C12" s="252"/>
      <c r="D12" s="252"/>
      <c r="E12" s="66" t="str">
        <f>IF(AND(E10&gt;0,OR(E$8=0,E$8="")),"ERRO:O campo N está vazio ou a zero","")</f>
        <v/>
      </c>
      <c r="F12" s="66" t="str">
        <f>IF(AND(F10&gt;0,OR(F$8=0,F$8="")),"ERRO: O campo N está vazio ou a zero","")</f>
        <v/>
      </c>
      <c r="G12" s="66" t="str">
        <f>IF(AND(G10&gt;0,OR(G$8=0,G$8="")),"ERRO: O campo N está vazio ou a zero","")</f>
        <v/>
      </c>
      <c r="H12" s="66" t="str">
        <f>IF(AND(H10&gt;0,OR(H$8=0,H$8="")),"ERRO: O campo N está vazio ou a zero","")</f>
        <v/>
      </c>
      <c r="I12" s="67"/>
      <c r="J12" s="67"/>
      <c r="K12" s="68"/>
      <c r="L12" s="68"/>
    </row>
    <row r="13" spans="1:12" s="2" customFormat="1" ht="45.75" customHeight="1" x14ac:dyDescent="0.2">
      <c r="B13" s="246" t="s">
        <v>51</v>
      </c>
      <c r="C13" s="34" t="s">
        <v>52</v>
      </c>
      <c r="D13" s="55" t="s">
        <v>53</v>
      </c>
      <c r="E13" s="40">
        <v>0</v>
      </c>
      <c r="F13" s="40"/>
      <c r="G13" s="40"/>
      <c r="H13" s="40"/>
      <c r="I13" s="47"/>
      <c r="J13" s="47"/>
      <c r="K13" s="31"/>
      <c r="L13" s="31"/>
    </row>
    <row r="14" spans="1:12" s="2" customFormat="1" ht="18" customHeight="1" x14ac:dyDescent="0.2">
      <c r="B14" s="246"/>
      <c r="C14" s="247" t="s">
        <v>54</v>
      </c>
      <c r="D14" s="248"/>
      <c r="E14" s="64">
        <f>IF(AND(E$8&gt;0,E13&lt;&gt;""),IF((E13/E$8)&lt;=1,E13/E$8,"ERRO"),"")</f>
        <v>0</v>
      </c>
      <c r="F14" s="64" t="str">
        <f>IF(AND(F$8&gt;0,F13&lt;&gt;""),IF((F13/F$8)&lt;=1,F13/F$8,"ERRO"),"")</f>
        <v/>
      </c>
      <c r="G14" s="64" t="str">
        <f>IF(AND(G$8&gt;0,G13&lt;&gt;""),IF((G13/G$8)&lt;=1,G13/G$8,"ERRO"),"")</f>
        <v/>
      </c>
      <c r="H14" s="64" t="str">
        <f>IF(AND(H$8&gt;0,H13&lt;&gt;""),IF((H13/H$8)&lt;=1,H13/H$8,"ERRO"),"")</f>
        <v/>
      </c>
      <c r="I14" s="47"/>
      <c r="J14" s="65" t="str">
        <f>IF(COUNTIF(E14:H14,"ERRO")&gt;0,"&gt; ERRO: O n.º de alunos absentistas é superior ao n.º de alunos inscritos!","")</f>
        <v/>
      </c>
      <c r="K14" s="31"/>
      <c r="L14" s="31"/>
    </row>
    <row r="15" spans="1:12" s="63" customFormat="1" ht="30.75" customHeight="1" x14ac:dyDescent="0.2">
      <c r="B15" s="70"/>
      <c r="C15" s="58"/>
      <c r="D15" s="59"/>
      <c r="E15" s="66" t="str">
        <f>IF(AND(E13&gt;0,OR(E$8=0,E$8="")),"ERRO: O campo N está vazio ou a zero","")</f>
        <v/>
      </c>
      <c r="F15" s="66" t="str">
        <f>IF(AND(F13&gt;0,OR(F$8=0,F$8="")),"ERRO: O campo N está vazio ou a zero","")</f>
        <v/>
      </c>
      <c r="G15" s="66" t="str">
        <f>IF(AND(G13&gt;0,OR(G$8=0,G$8="")),"ERRO: O campo N está vazio ou a zero","")</f>
        <v/>
      </c>
      <c r="H15" s="66" t="str">
        <f>IF(AND(H13&gt;0,OR(H$8=0,H$8="")),"ERRO: O campo N está vazio ou a zero","")</f>
        <v/>
      </c>
      <c r="I15" s="61"/>
      <c r="J15" s="61"/>
      <c r="K15" s="62"/>
      <c r="L15" s="62"/>
    </row>
    <row r="16" spans="1:12" s="2" customFormat="1" ht="26.25" customHeight="1" x14ac:dyDescent="0.2">
      <c r="B16" s="246" t="s">
        <v>55</v>
      </c>
      <c r="C16" s="34" t="s">
        <v>56</v>
      </c>
      <c r="D16" s="55" t="s">
        <v>57</v>
      </c>
      <c r="E16" s="40">
        <v>0</v>
      </c>
      <c r="F16" s="40">
        <v>10</v>
      </c>
      <c r="G16" s="40">
        <v>67</v>
      </c>
      <c r="H16" s="40"/>
      <c r="I16" s="47"/>
      <c r="J16" s="47"/>
      <c r="K16" s="31"/>
      <c r="L16" s="31"/>
    </row>
    <row r="17" spans="2:12" s="2" customFormat="1" ht="26.25" customHeight="1" x14ac:dyDescent="0.2">
      <c r="B17" s="246"/>
      <c r="C17" s="34" t="s">
        <v>58</v>
      </c>
      <c r="D17" s="55" t="s">
        <v>59</v>
      </c>
      <c r="E17" s="40">
        <v>0</v>
      </c>
      <c r="F17" s="40">
        <v>6</v>
      </c>
      <c r="G17" s="40">
        <v>34</v>
      </c>
      <c r="H17" s="40"/>
      <c r="I17" s="47"/>
      <c r="J17" s="47"/>
      <c r="K17" s="31"/>
      <c r="L17" s="31"/>
    </row>
    <row r="18" spans="2:12" s="2" customFormat="1" ht="18" customHeight="1" x14ac:dyDescent="0.2">
      <c r="B18" s="246"/>
      <c r="C18" s="247" t="s">
        <v>60</v>
      </c>
      <c r="D18" s="248"/>
      <c r="E18" s="64">
        <f>IF(AND(E17&gt;0,OR(E$8=0,E$8="")),"ERRO1",IF(AND(E$8&gt;0,E17&lt;&gt;""),IF((E17/E$8)&lt;=1,E17/E$8,"ERRO2"),""))</f>
        <v>0</v>
      </c>
      <c r="F18" s="64">
        <f>IF(AND(F17&gt;0,OR(F$8=0,F$8="")),"ERRO1",IF(AND(F$8&gt;0,F17&lt;&gt;""),IF((F17/F$8)&lt;=1,F17/F$8,"ERRO2"),""))</f>
        <v>3.5928143712574849E-2</v>
      </c>
      <c r="G18" s="64">
        <f>IF(AND(G17&gt;0,OR(G$8=0,G$8="")),"ERRO1",IF(AND(G$8&gt;0,G17&lt;&gt;""),IF((G17/G$8)&lt;=1,G17/G$8,"ERRO2"),""))</f>
        <v>0.16346153846153846</v>
      </c>
      <c r="H18" s="64" t="str">
        <f>IF(AND(H17&gt;0,OR(H$8=0,H$8="")),"ERRO1",IF(AND(H$8&gt;0,H17&lt;&gt;""),IF((H17/H$8)&lt;=1,H17/H$8,"ERRO2"),""))</f>
        <v/>
      </c>
      <c r="I18" s="47"/>
      <c r="J18" s="65" t="str">
        <f>IF(COUNTIF(E18:H18,"ERRO1")&gt;0,"&gt; ERRO1: Há alunos envolvidos em ocorrências mas o n.º de alunos inscritos é nulo!","")&amp;" "&amp;IF(COUNTIF(E18:H18,"ERRO2")&gt;0,"&gt; ERRO2: O n.º de alunos envolvidos em ocorrências é superior ao n.º de alunos inscritos!","")</f>
        <v xml:space="preserve"> </v>
      </c>
      <c r="K18" s="31"/>
      <c r="L18" s="31"/>
    </row>
    <row r="19" spans="2:12" s="2" customFormat="1" ht="18" customHeight="1" x14ac:dyDescent="0.2">
      <c r="B19" s="246"/>
      <c r="C19" s="247" t="s">
        <v>61</v>
      </c>
      <c r="D19" s="248"/>
      <c r="E19" s="71">
        <f>IF(AND(E17&lt;&gt;0,E17&lt;&gt;"",OR(E16=0,E16="")),"ERRO2",IF(AND(E17&gt;0,E16&lt;&gt;""),E16/E17,IF(AND(E17&gt;0,E16=""),"",IF(AND(E16&gt;0,OR(E17=0,E17="")),"ERRO1",IF(AND(E17="",E16=""),"",0)))))</f>
        <v>0</v>
      </c>
      <c r="F19" s="71">
        <f>IF(AND(F17&lt;&gt;0,F17&lt;&gt;"",OR(F16=0,F16="")),"ERRO2",IF(AND(F17&gt;0,F16&lt;&gt;""),F16/F17,IF(AND(F17&gt;0,F16=""),"",IF(AND(F16&gt;0,OR(F17=0,F17="")),"ERRO1",IF(AND(F17="",F16=""),"",0)))))</f>
        <v>1.6666666666666667</v>
      </c>
      <c r="G19" s="71">
        <f>IF(AND(G17&lt;&gt;0,G17&lt;&gt;"",OR(G16=0,G16="")),"ERRO2",IF(AND(G17&gt;0,G16&lt;&gt;""),G16/G17,IF(AND(G17&gt;0,G16=""),"",IF(AND(G16&gt;0,OR(G17=0,G17="")),"ERRO1",IF(AND(G17="",G16=""),"",0)))))</f>
        <v>1.9705882352941178</v>
      </c>
      <c r="H19" s="71" t="str">
        <f>IF(AND(H17&lt;&gt;0,H17&lt;&gt;"",OR(H16=0,H16="")),"ERRO2",IF(AND(H17&gt;0,H16&lt;&gt;""),H16/H17,IF(AND(H17&gt;0,H16=""),"",IF(AND(H16&gt;0,OR(H17=0,H17="")),"ERRO1",IF(AND(H17="",H16=""),"",0)))))</f>
        <v/>
      </c>
      <c r="I19" s="27"/>
      <c r="J19" s="65" t="str">
        <f>IF(COUNTIF(E19:H19,"ERRO1")&gt;0,"&gt; ERRO1: Há ocorrências mas não há alunos envolvidos!","")&amp;" "&amp;IF(COUNTIF(E19:H19,"ERRO2")&gt;0,"&gt; ERRO2: Há alunos envolvidos em ocorrências mas o n.º de ocorrências é nulo!","")</f>
        <v xml:space="preserve"> </v>
      </c>
      <c r="K19" s="31"/>
      <c r="L19" s="31"/>
    </row>
    <row r="20" spans="2:12" s="2" customFormat="1" ht="26.25" customHeight="1" x14ac:dyDescent="0.2">
      <c r="B20" s="253"/>
      <c r="C20" s="34" t="s">
        <v>62</v>
      </c>
      <c r="D20" s="55" t="s">
        <v>63</v>
      </c>
      <c r="E20" s="40">
        <v>0</v>
      </c>
      <c r="F20" s="40">
        <v>10</v>
      </c>
      <c r="G20" s="40">
        <v>67</v>
      </c>
      <c r="H20" s="40"/>
      <c r="I20" s="47"/>
      <c r="J20" s="47"/>
      <c r="K20" s="31"/>
      <c r="L20" s="31"/>
    </row>
    <row r="21" spans="2:12" s="2" customFormat="1" ht="26.25" customHeight="1" x14ac:dyDescent="0.2">
      <c r="B21" s="253"/>
      <c r="C21" s="34" t="s">
        <v>64</v>
      </c>
      <c r="D21" s="55" t="s">
        <v>65</v>
      </c>
      <c r="E21" s="40">
        <v>0</v>
      </c>
      <c r="F21" s="40">
        <v>2</v>
      </c>
      <c r="G21" s="40">
        <v>6</v>
      </c>
      <c r="H21" s="40"/>
      <c r="I21" s="47"/>
      <c r="J21" s="47"/>
      <c r="K21" s="31"/>
      <c r="L21" s="31"/>
    </row>
    <row r="22" spans="2:12" s="2" customFormat="1" ht="18" customHeight="1" x14ac:dyDescent="0.2">
      <c r="B22" s="253"/>
      <c r="C22" s="247" t="s">
        <v>66</v>
      </c>
      <c r="D22" s="248"/>
      <c r="E22" s="72">
        <f>IF(AND(OR(E20&lt;&gt;"",E21&lt;&gt;""),E20+E21&gt;=0),E20+E21,"")</f>
        <v>0</v>
      </c>
      <c r="F22" s="72">
        <f>IF(AND(OR(F20&lt;&gt;"",F21&lt;&gt;""),F20+F21&gt;=0),F20+F21,"")</f>
        <v>12</v>
      </c>
      <c r="G22" s="72">
        <f>IF(AND(OR(G20&lt;&gt;"",G21&lt;&gt;""),G20+G21&gt;=0),G20+G21,"")</f>
        <v>73</v>
      </c>
      <c r="H22" s="72" t="str">
        <f>IF(AND(OR(H20&lt;&gt;"",H21&lt;&gt;""),H20+H21&gt;=0),H20+H21,"")</f>
        <v/>
      </c>
      <c r="I22" s="47"/>
      <c r="J22" s="47"/>
      <c r="K22" s="31"/>
      <c r="L22" s="31"/>
    </row>
    <row r="23" spans="2:12" s="2" customFormat="1" ht="18" customHeight="1" x14ac:dyDescent="0.2">
      <c r="B23" s="253"/>
      <c r="C23" s="247" t="s">
        <v>67</v>
      </c>
      <c r="D23" s="254"/>
      <c r="E23" s="73" t="str">
        <f>IF(AND(E22&lt;&gt;0,E22&lt;&gt;"",E17=0,E17=""),"ERRO",IF(AND(E22&lt;&gt;0,E22&lt;&gt;""),E21/E22,""))</f>
        <v/>
      </c>
      <c r="F23" s="73">
        <f>IF(AND(F22&lt;&gt;0,F22&lt;&gt;"",F17=0,F17=""),"ERRO",IF(AND(F22&lt;&gt;0,F22&lt;&gt;""),F21/F22,""))</f>
        <v>0.16666666666666666</v>
      </c>
      <c r="G23" s="73">
        <f>IF(AND(G22&lt;&gt;0,G22&lt;&gt;"",G17=0,G17=""),"ERRO",IF(AND(G22&lt;&gt;0,G22&lt;&gt;""),G21/G22,""))</f>
        <v>8.2191780821917804E-2</v>
      </c>
      <c r="H23" s="73" t="str">
        <f>IF(AND(H22&lt;&gt;0,H22&lt;&gt;"",H17=0,H17=""),"ERRO",IF(AND(H22&lt;&gt;0,H22&lt;&gt;""),H21/H22,""))</f>
        <v/>
      </c>
      <c r="I23" s="47"/>
      <c r="J23" s="65" t="str">
        <f>IF(COUNTIF(E23:H23,"ERRO")&gt;0,"&gt; ERRO: Existem medidas aplicadas mas não há alunos envolvidos em ocorrências disciplinares!","")</f>
        <v/>
      </c>
      <c r="K23" s="31"/>
      <c r="L23" s="31"/>
    </row>
    <row r="24" spans="2:12" s="2" customFormat="1" ht="18" customHeight="1" x14ac:dyDescent="0.2">
      <c r="B24" s="253"/>
      <c r="C24" s="247" t="s">
        <v>68</v>
      </c>
      <c r="D24" s="248"/>
      <c r="E24" s="74">
        <f>IF(AND(E8&lt;&gt;"",E8&lt;&gt;0,E22&lt;&gt;""),E22/E8,IF(AND(AND(E22&gt;0,E22&lt;&gt;""),OR(E8=0,E8="")),"ERRO",""))</f>
        <v>0</v>
      </c>
      <c r="F24" s="74">
        <f>IF(AND(F8&lt;&gt;"",F8&lt;&gt;0,F22&lt;&gt;""),F22/F8,IF(AND(AND(F22&gt;0,F22&lt;&gt;""),OR(F8=0,F8="")),"ERRO",""))</f>
        <v>7.1856287425149698E-2</v>
      </c>
      <c r="G24" s="74">
        <f>IF(AND(G8&lt;&gt;"",G8&lt;&gt;0,G22&lt;&gt;""),G22/G8,IF(AND(AND(G22&gt;0,G22&lt;&gt;""),OR(G8=0,G8="")),"ERRO",""))</f>
        <v>0.35096153846153844</v>
      </c>
      <c r="H24" s="74" t="str">
        <f>IF(AND(H8&lt;&gt;"",H8&lt;&gt;0,H22&lt;&gt;""),H22/H8,IF(AND(AND(H22&gt;0,H22&lt;&gt;""),OR(H8=0,H8="")),"ERRO",""))</f>
        <v/>
      </c>
      <c r="I24" s="27"/>
      <c r="J24" s="65" t="str">
        <f>IF(COUNTIF(E24:H24,"ERRO")&gt;0,"&gt; ERRO: Existem medidas aplicadas mas não há alunos inscritos!","")</f>
        <v/>
      </c>
      <c r="K24" s="31"/>
      <c r="L24" s="31"/>
    </row>
    <row r="25" spans="2:12" s="20" customFormat="1" ht="28.5" customHeight="1" x14ac:dyDescent="0.2">
      <c r="B25" s="75"/>
      <c r="C25" s="76"/>
      <c r="E25" s="77"/>
      <c r="F25" s="78"/>
      <c r="G25" s="78"/>
      <c r="H25" s="78"/>
      <c r="I25" s="79"/>
      <c r="J25" s="80"/>
      <c r="K25" s="80"/>
      <c r="L25" s="80"/>
    </row>
    <row r="26" spans="2:12" s="20" customFormat="1" x14ac:dyDescent="0.2">
      <c r="B26" s="75"/>
      <c r="C26" s="76"/>
      <c r="E26" s="78"/>
      <c r="F26" s="78"/>
      <c r="G26" s="78"/>
      <c r="H26" s="78"/>
      <c r="I26" s="80"/>
      <c r="J26" s="80"/>
      <c r="K26" s="80"/>
      <c r="L26" s="80"/>
    </row>
    <row r="27" spans="2:12" s="20" customFormat="1" x14ac:dyDescent="0.2">
      <c r="B27" s="75"/>
      <c r="C27" s="76"/>
      <c r="E27" s="78"/>
      <c r="F27" s="78"/>
      <c r="G27" s="78"/>
      <c r="H27" s="78"/>
      <c r="I27" s="80"/>
      <c r="J27" s="80"/>
      <c r="K27" s="80"/>
      <c r="L27" s="80"/>
    </row>
    <row r="28" spans="2:12" s="20" customFormat="1" x14ac:dyDescent="0.2">
      <c r="B28" s="75"/>
      <c r="C28" s="76"/>
      <c r="E28" s="78"/>
      <c r="F28" s="78"/>
      <c r="G28" s="78"/>
      <c r="H28" s="78"/>
      <c r="I28" s="80"/>
      <c r="J28" s="80"/>
      <c r="K28" s="80"/>
      <c r="L28" s="80"/>
    </row>
    <row r="29" spans="2:12" s="20" customFormat="1" x14ac:dyDescent="0.2">
      <c r="B29" s="75"/>
      <c r="C29" s="76"/>
      <c r="E29" s="78"/>
      <c r="F29" s="78"/>
      <c r="G29" s="78"/>
      <c r="H29" s="78"/>
      <c r="I29" s="80"/>
      <c r="J29" s="80"/>
      <c r="K29" s="80"/>
      <c r="L29" s="80"/>
    </row>
  </sheetData>
  <sheetProtection password="DC9F" sheet="1" objects="1" scenarios="1" selectLockedCells="1"/>
  <mergeCells count="13">
    <mergeCell ref="B16:B24"/>
    <mergeCell ref="C18:D18"/>
    <mergeCell ref="C19:D19"/>
    <mergeCell ref="C22:D22"/>
    <mergeCell ref="C23:D23"/>
    <mergeCell ref="C24:D24"/>
    <mergeCell ref="B13:B14"/>
    <mergeCell ref="C14:D14"/>
    <mergeCell ref="A3:I3"/>
    <mergeCell ref="A5:I5"/>
    <mergeCell ref="B10:B11"/>
    <mergeCell ref="C11:D11"/>
    <mergeCell ref="B12:D12"/>
  </mergeCells>
  <dataValidations count="2">
    <dataValidation allowBlank="1" showInputMessage="1" showErrorMessage="1" error="Neste campo só são permitidos números inteiros positivos" sqref="E19:H19"/>
    <dataValidation type="whole" allowBlank="1" showInputMessage="1" showErrorMessage="1" error="Neste campo só são permitidos números inteiros positivos" sqref="E20:H21 E16:H17">
      <formula1>0</formula1>
      <formula2>10000</formula2>
    </dataValidation>
  </dataValidations>
  <hyperlinks>
    <hyperlink ref="F2" location="Início!A1" display="Início"/>
    <hyperlink ref="G2" location="'Q1'!A1" display="Anterior"/>
    <hyperlink ref="H2" location="'Q3'!A1" display="Seguinte"/>
  </hyperlinks>
  <printOptions horizontalCentered="1"/>
  <pageMargins left="0.15748031496062992" right="0.19685039370078741" top="0.70866141732283472" bottom="0.70866141732283472" header="0.27559055118110237" footer="0.47244094488188981"/>
  <pageSetup paperSize="9" orientation="portrait" r:id="rId1"/>
  <headerFooter alignWithMargins="0">
    <oddHeader>&amp;C&amp;"Calibri,Negrito"&amp;16Relatório Semestral TEIP 2017</oddHeader>
    <oddFooter>&amp;L&amp;8Relatório semestral TEIP - 2016/17&amp;R&amp;8Questão 2</oddFooter>
  </headerFooter>
  <rowBreaks count="1" manualBreakCount="1">
    <brk id="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M32"/>
  <sheetViews>
    <sheetView showGridLines="0" topLeftCell="A22" zoomScale="145" zoomScaleNormal="145" workbookViewId="0">
      <selection activeCell="B30" sqref="B30:H30"/>
    </sheetView>
  </sheetViews>
  <sheetFormatPr defaultRowHeight="12.75" x14ac:dyDescent="0.2"/>
  <cols>
    <col min="1" max="1" width="2.42578125" customWidth="1"/>
    <col min="2" max="2" width="19.28515625" customWidth="1"/>
    <col min="3" max="3" width="2.140625" customWidth="1"/>
    <col min="4" max="4" width="10.85546875" customWidth="1"/>
    <col min="5" max="5" width="23.42578125" customWidth="1"/>
    <col min="6" max="7" width="15.7109375" customWidth="1"/>
    <col min="8" max="8" width="8.85546875" customWidth="1"/>
    <col min="9" max="9" width="1.7109375" customWidth="1"/>
    <col min="12" max="12" width="9.140625" customWidth="1"/>
    <col min="13" max="13" width="9.140625" hidden="1" customWidth="1"/>
  </cols>
  <sheetData>
    <row r="1" spans="1:13" s="2" customFormat="1" ht="30" customHeight="1" x14ac:dyDescent="0.2">
      <c r="A1" s="21" t="str">
        <f>IF(Início!B4&lt;&gt;"",Início!B4,"")</f>
        <v>Agrupamento de Escolas de Pedome</v>
      </c>
      <c r="B1" s="22"/>
      <c r="C1" s="22"/>
      <c r="D1" s="23"/>
      <c r="E1" s="23"/>
      <c r="F1" s="23"/>
      <c r="G1" s="23"/>
      <c r="H1" s="45">
        <f>IF(Início!G4&gt;0,Início!G4,"")</f>
        <v>312179</v>
      </c>
      <c r="I1" s="22"/>
      <c r="J1" s="27"/>
    </row>
    <row r="2" spans="1:13" x14ac:dyDescent="0.2">
      <c r="F2" s="81" t="s">
        <v>12</v>
      </c>
      <c r="G2" s="28" t="s">
        <v>43</v>
      </c>
      <c r="H2" s="28" t="s">
        <v>13</v>
      </c>
    </row>
    <row r="3" spans="1:13" ht="36.75" customHeight="1" x14ac:dyDescent="0.2">
      <c r="A3" s="255" t="s">
        <v>78</v>
      </c>
      <c r="B3" s="256"/>
      <c r="C3" s="256"/>
      <c r="D3" s="256"/>
      <c r="E3" s="256"/>
      <c r="F3" s="256"/>
      <c r="G3" s="256"/>
      <c r="H3" s="256"/>
      <c r="I3" s="256"/>
    </row>
    <row r="4" spans="1:13" ht="12" customHeight="1" x14ac:dyDescent="0.25">
      <c r="A4" s="82"/>
      <c r="B4" s="82"/>
      <c r="C4" s="82"/>
      <c r="D4" s="82"/>
      <c r="E4" s="83"/>
      <c r="F4" s="82"/>
      <c r="G4" s="82"/>
      <c r="H4" s="82"/>
      <c r="I4" s="82"/>
      <c r="M4" s="82" t="s">
        <v>69</v>
      </c>
    </row>
    <row r="5" spans="1:13" ht="63.75" customHeight="1" x14ac:dyDescent="0.2">
      <c r="A5" s="230" t="s">
        <v>171</v>
      </c>
      <c r="B5" s="250"/>
      <c r="C5" s="250"/>
      <c r="D5" s="250"/>
      <c r="E5" s="250"/>
      <c r="F5" s="250"/>
      <c r="G5" s="250"/>
      <c r="H5" s="250"/>
      <c r="I5" s="250"/>
      <c r="K5" s="82"/>
      <c r="M5" s="82" t="s">
        <v>70</v>
      </c>
    </row>
    <row r="6" spans="1:13" ht="12" customHeight="1" x14ac:dyDescent="0.25">
      <c r="E6" s="83"/>
    </row>
    <row r="7" spans="1:13" ht="12" customHeight="1" x14ac:dyDescent="0.2">
      <c r="A7" s="86"/>
      <c r="B7" s="86"/>
      <c r="C7" s="86"/>
      <c r="D7" s="86"/>
      <c r="E7" s="86"/>
      <c r="F7" s="86"/>
      <c r="G7" s="86"/>
      <c r="H7" s="86"/>
      <c r="I7" s="86"/>
    </row>
    <row r="8" spans="1:13" s="2" customFormat="1" ht="15" customHeight="1" x14ac:dyDescent="0.2">
      <c r="A8" s="117"/>
      <c r="B8" s="259" t="s">
        <v>79</v>
      </c>
      <c r="C8" s="259"/>
      <c r="D8" s="259"/>
      <c r="E8" s="259"/>
      <c r="F8" s="259"/>
      <c r="G8" s="259"/>
      <c r="H8" s="107" t="s">
        <v>70</v>
      </c>
      <c r="I8" s="119"/>
      <c r="J8" s="97" t="str">
        <f>IF(H8="","Falta responder à alínea a)!","")</f>
        <v/>
      </c>
    </row>
    <row r="9" spans="1:13" x14ac:dyDescent="0.2">
      <c r="A9" s="86"/>
      <c r="B9" s="84"/>
      <c r="C9" s="84"/>
      <c r="D9" s="85"/>
      <c r="E9" s="85"/>
      <c r="F9" s="85"/>
      <c r="G9" s="85"/>
      <c r="H9" s="86"/>
      <c r="I9" s="86"/>
    </row>
    <row r="10" spans="1:13" ht="19.5" customHeight="1" x14ac:dyDescent="0.25">
      <c r="A10" s="86"/>
      <c r="B10" s="100" t="s">
        <v>111</v>
      </c>
      <c r="C10" s="88"/>
      <c r="D10" s="86"/>
      <c r="E10" s="86"/>
      <c r="F10" s="86"/>
      <c r="G10" s="86"/>
      <c r="H10" s="86"/>
      <c r="I10" s="86"/>
    </row>
    <row r="11" spans="1:13" ht="110.25" customHeight="1" x14ac:dyDescent="0.2">
      <c r="A11" s="86"/>
      <c r="B11" s="257" t="s">
        <v>332</v>
      </c>
      <c r="C11" s="258"/>
      <c r="D11" s="224"/>
      <c r="E11" s="224"/>
      <c r="F11" s="224"/>
      <c r="G11" s="224"/>
      <c r="H11" s="225"/>
      <c r="I11" s="86"/>
    </row>
    <row r="12" spans="1:13" x14ac:dyDescent="0.2">
      <c r="A12" s="86"/>
      <c r="B12" s="86"/>
      <c r="C12" s="86"/>
      <c r="D12" s="86"/>
      <c r="E12" s="86"/>
      <c r="F12" s="86"/>
      <c r="G12" s="86"/>
      <c r="H12" s="86"/>
      <c r="I12" s="86"/>
    </row>
    <row r="13" spans="1:13" s="2" customFormat="1" ht="15" customHeight="1" x14ac:dyDescent="0.2">
      <c r="A13" s="117"/>
      <c r="B13" s="259" t="s">
        <v>80</v>
      </c>
      <c r="C13" s="259"/>
      <c r="D13" s="259"/>
      <c r="E13" s="259"/>
      <c r="F13" s="259"/>
      <c r="G13" s="259"/>
      <c r="H13" s="107" t="s">
        <v>69</v>
      </c>
      <c r="I13" s="117"/>
      <c r="J13" s="97" t="str">
        <f>IF(H13="","Falta responder à alínea b)!","")</f>
        <v/>
      </c>
    </row>
    <row r="14" spans="1:13" ht="12.75" customHeight="1" x14ac:dyDescent="0.2">
      <c r="A14" s="86"/>
      <c r="B14" s="87"/>
      <c r="C14" s="87"/>
      <c r="D14" s="88"/>
      <c r="E14" s="88"/>
      <c r="F14" s="88"/>
      <c r="G14" s="88"/>
      <c r="H14" s="86"/>
      <c r="I14" s="86"/>
    </row>
    <row r="15" spans="1:13" ht="19.5" customHeight="1" x14ac:dyDescent="0.2">
      <c r="A15" s="86"/>
      <c r="B15" s="106" t="s">
        <v>111</v>
      </c>
      <c r="C15" s="89"/>
      <c r="D15" s="90"/>
      <c r="E15" s="90"/>
      <c r="F15" s="86"/>
      <c r="G15" s="86"/>
      <c r="H15" s="86"/>
      <c r="I15" s="86"/>
    </row>
    <row r="16" spans="1:13" ht="110.25" customHeight="1" x14ac:dyDescent="0.2">
      <c r="A16" s="86"/>
      <c r="B16" s="257"/>
      <c r="C16" s="258"/>
      <c r="D16" s="224"/>
      <c r="E16" s="224"/>
      <c r="F16" s="224"/>
      <c r="G16" s="224"/>
      <c r="H16" s="225"/>
      <c r="I16" s="86"/>
    </row>
    <row r="17" spans="1:10" ht="10.5" customHeight="1" x14ac:dyDescent="0.2">
      <c r="A17" s="86"/>
      <c r="B17" s="91"/>
      <c r="C17" s="91"/>
      <c r="D17" s="92"/>
      <c r="E17" s="92"/>
      <c r="F17" s="92"/>
      <c r="G17" s="92"/>
      <c r="H17" s="92"/>
      <c r="I17" s="86"/>
    </row>
    <row r="18" spans="1:10" ht="15" customHeight="1" x14ac:dyDescent="0.2">
      <c r="A18" s="117"/>
      <c r="B18" s="259" t="s">
        <v>75</v>
      </c>
      <c r="C18" s="259"/>
      <c r="D18" s="259"/>
      <c r="E18" s="259"/>
      <c r="F18" s="259"/>
      <c r="G18" s="259"/>
      <c r="H18" s="107" t="s">
        <v>325</v>
      </c>
      <c r="I18" s="86"/>
      <c r="J18" s="97" t="str">
        <f>IF(H18="","Falta responder à alínea c)!","")</f>
        <v/>
      </c>
    </row>
    <row r="19" spans="1:10" ht="5.25" customHeight="1" x14ac:dyDescent="0.2">
      <c r="A19" s="117"/>
      <c r="B19" s="101"/>
      <c r="C19" s="101"/>
      <c r="D19" s="101"/>
      <c r="E19" s="101"/>
      <c r="F19" s="101"/>
      <c r="G19" s="101"/>
      <c r="H19" s="41"/>
      <c r="I19" s="86"/>
    </row>
    <row r="20" spans="1:10" ht="19.5" customHeight="1" x14ac:dyDescent="0.2">
      <c r="A20" s="86"/>
      <c r="B20" s="260" t="str">
        <f>IF(H18&lt;&gt;"",IF(H18="Sim","Por favor, preencher as colunas C e D da tabela que consta da questão Q4","Por favor, preencher apenas as colunas A e B da tabela que consta da questão Q4"),"")</f>
        <v>Por favor, preencher apenas as colunas A e B da tabela que consta da questão Q4</v>
      </c>
      <c r="C20" s="260"/>
      <c r="D20" s="261"/>
      <c r="E20" s="261"/>
      <c r="F20" s="261"/>
      <c r="G20" s="261"/>
      <c r="H20" s="261"/>
      <c r="I20" s="86"/>
    </row>
    <row r="21" spans="1:10" ht="5.25" customHeight="1" x14ac:dyDescent="0.2">
      <c r="A21" s="86"/>
      <c r="B21" s="98"/>
      <c r="C21" s="98"/>
      <c r="D21" s="99"/>
      <c r="E21" s="99"/>
      <c r="F21" s="99"/>
      <c r="G21" s="99"/>
      <c r="H21" s="99"/>
      <c r="I21" s="86"/>
    </row>
    <row r="22" spans="1:10" ht="15" customHeight="1" x14ac:dyDescent="0.2">
      <c r="A22" s="117"/>
      <c r="B22" s="259" t="s">
        <v>77</v>
      </c>
      <c r="C22" s="259"/>
      <c r="D22" s="259"/>
      <c r="E22" s="259"/>
      <c r="F22" s="259"/>
      <c r="G22" s="259"/>
      <c r="H22" s="107" t="s">
        <v>70</v>
      </c>
      <c r="I22" s="86"/>
      <c r="J22" s="97" t="str">
        <f>IF(H22="","Falta responder à alínea d)!","")</f>
        <v/>
      </c>
    </row>
    <row r="23" spans="1:10" ht="12.75" customHeight="1" x14ac:dyDescent="0.2">
      <c r="A23" s="117"/>
      <c r="B23" s="101"/>
      <c r="C23" s="101"/>
      <c r="D23" s="101"/>
      <c r="E23" s="101"/>
      <c r="F23" s="101"/>
      <c r="G23" s="101"/>
      <c r="H23" s="41"/>
      <c r="I23" s="86"/>
    </row>
    <row r="24" spans="1:10" ht="19.5" customHeight="1" x14ac:dyDescent="0.25">
      <c r="A24" s="86"/>
      <c r="B24" s="93" t="s">
        <v>111</v>
      </c>
      <c r="C24" s="89"/>
      <c r="D24" s="90"/>
      <c r="E24" s="90"/>
      <c r="F24" s="86"/>
      <c r="G24" s="86"/>
      <c r="H24" s="86"/>
      <c r="I24" s="86"/>
    </row>
    <row r="25" spans="1:10" ht="115.5" customHeight="1" x14ac:dyDescent="0.2">
      <c r="A25" s="86"/>
      <c r="B25" s="257" t="s">
        <v>326</v>
      </c>
      <c r="C25" s="258"/>
      <c r="D25" s="224"/>
      <c r="E25" s="224"/>
      <c r="F25" s="224"/>
      <c r="G25" s="224"/>
      <c r="H25" s="225"/>
      <c r="I25" s="86"/>
    </row>
    <row r="26" spans="1:10" ht="13.5" customHeight="1" x14ac:dyDescent="0.2">
      <c r="A26" s="86"/>
      <c r="B26" s="98"/>
      <c r="C26" s="98"/>
      <c r="D26" s="99"/>
      <c r="E26" s="99"/>
      <c r="F26" s="99"/>
      <c r="G26" s="99"/>
      <c r="H26" s="99"/>
      <c r="I26" s="86"/>
    </row>
    <row r="27" spans="1:10" ht="15" customHeight="1" x14ac:dyDescent="0.2">
      <c r="A27" s="117"/>
      <c r="B27" s="259" t="s">
        <v>76</v>
      </c>
      <c r="C27" s="259"/>
      <c r="D27" s="259"/>
      <c r="E27" s="259"/>
      <c r="F27" s="259"/>
      <c r="G27" s="259"/>
      <c r="H27" s="107" t="s">
        <v>70</v>
      </c>
      <c r="I27" s="86"/>
      <c r="J27" s="97" t="str">
        <f>IF(H27="","Falta responder à alínea e)!","")</f>
        <v/>
      </c>
    </row>
    <row r="28" spans="1:10" ht="12.75" customHeight="1" x14ac:dyDescent="0.2">
      <c r="A28" s="117"/>
      <c r="B28" s="101"/>
      <c r="C28" s="101"/>
      <c r="D28" s="101"/>
      <c r="E28" s="101"/>
      <c r="F28" s="101"/>
      <c r="G28" s="101"/>
      <c r="H28" s="41"/>
      <c r="I28" s="86"/>
    </row>
    <row r="29" spans="1:10" ht="19.5" customHeight="1" x14ac:dyDescent="0.2">
      <c r="A29" s="86"/>
      <c r="B29" s="106" t="s">
        <v>111</v>
      </c>
      <c r="C29" s="89"/>
      <c r="D29" s="90"/>
      <c r="E29" s="90"/>
      <c r="F29" s="86"/>
      <c r="G29" s="86"/>
      <c r="H29" s="86"/>
      <c r="I29" s="86"/>
    </row>
    <row r="30" spans="1:10" ht="110.25" customHeight="1" x14ac:dyDescent="0.2">
      <c r="A30" s="86"/>
      <c r="B30" s="257" t="s">
        <v>330</v>
      </c>
      <c r="C30" s="258"/>
      <c r="D30" s="224"/>
      <c r="E30" s="224"/>
      <c r="F30" s="224"/>
      <c r="G30" s="224"/>
      <c r="H30" s="225"/>
      <c r="I30" s="86"/>
    </row>
    <row r="31" spans="1:10" ht="7.5" customHeight="1" x14ac:dyDescent="0.2">
      <c r="A31" s="86"/>
      <c r="B31" s="85"/>
      <c r="C31" s="85"/>
      <c r="D31" s="85"/>
      <c r="E31" s="85"/>
      <c r="F31" s="85"/>
      <c r="G31" s="85"/>
      <c r="H31" s="94"/>
      <c r="I31" s="86"/>
    </row>
    <row r="32" spans="1:10" ht="7.5" customHeight="1" x14ac:dyDescent="0.2">
      <c r="A32" s="86"/>
      <c r="B32" s="85"/>
      <c r="C32" s="85"/>
      <c r="D32" s="85"/>
      <c r="E32" s="85"/>
      <c r="F32" s="85"/>
      <c r="G32" s="85"/>
      <c r="H32" s="94"/>
      <c r="I32" s="86"/>
    </row>
  </sheetData>
  <sheetProtection password="DC9F" sheet="1" objects="1" scenarios="1" formatRows="0" selectLockedCells="1"/>
  <mergeCells count="12">
    <mergeCell ref="B30:H30"/>
    <mergeCell ref="B25:H25"/>
    <mergeCell ref="B8:G8"/>
    <mergeCell ref="B13:G13"/>
    <mergeCell ref="B18:G18"/>
    <mergeCell ref="B20:H20"/>
    <mergeCell ref="B27:G27"/>
    <mergeCell ref="A3:I3"/>
    <mergeCell ref="A5:I5"/>
    <mergeCell ref="B11:H11"/>
    <mergeCell ref="B16:H16"/>
    <mergeCell ref="B22:G22"/>
  </mergeCells>
  <dataValidations count="3">
    <dataValidation type="list" allowBlank="1" showInputMessage="1" showErrorMessage="1" sqref="H8">
      <formula1>"Sim,Não"</formula1>
    </dataValidation>
    <dataValidation type="list" allowBlank="1" showInputMessage="1" showErrorMessage="1" sqref="H18:H19 H22:H23 H27">
      <formula1>"Sim,Não "</formula1>
    </dataValidation>
    <dataValidation type="list" errorStyle="information" allowBlank="1" showInputMessage="1" showErrorMessage="1" sqref="H13">
      <formula1>"Sim,Não"</formula1>
    </dataValidation>
  </dataValidations>
  <hyperlinks>
    <hyperlink ref="F2" location="Início!A1" display="Início"/>
    <hyperlink ref="H2" location="'Q4'!A1" display="Seguinte"/>
    <hyperlink ref="G2" location="'Q2'!A1" display="Anterior"/>
  </hyperlinks>
  <printOptions horizontalCentered="1"/>
  <pageMargins left="0.27559055118110237" right="0.23622047244094491" top="0.6692913385826772" bottom="0.59055118110236227" header="0.31496062992125984" footer="0.27559055118110237"/>
  <pageSetup paperSize="9" orientation="portrait" r:id="rId1"/>
  <headerFooter alignWithMargins="0">
    <oddHeader>&amp;C&amp;"Calibri,Negrito"&amp;16Relatório Semestral TEIP 2017</oddHeader>
    <oddFooter>&amp;L&amp;8Relatório semestral TEIP - 2016/17&amp;R&amp;8Questão 3</oddFooter>
  </headerFooter>
  <rowBreaks count="1" manualBreakCount="1">
    <brk id="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X31"/>
  <sheetViews>
    <sheetView showGridLines="0" topLeftCell="A9" zoomScale="130" zoomScaleNormal="130" workbookViewId="0">
      <selection activeCell="B9" sqref="B9"/>
    </sheetView>
  </sheetViews>
  <sheetFormatPr defaultRowHeight="12.75" x14ac:dyDescent="0.2"/>
  <cols>
    <col min="1" max="1" width="4.85546875" customWidth="1"/>
    <col min="2" max="2" width="41.140625" customWidth="1"/>
    <col min="3" max="3" width="94.28515625" customWidth="1"/>
    <col min="4" max="22" width="5.28515625" customWidth="1"/>
    <col min="23" max="23" width="100.140625" customWidth="1"/>
    <col min="24" max="24" width="10.28515625" hidden="1" customWidth="1"/>
  </cols>
  <sheetData>
    <row r="1" spans="1:24" s="2" customFormat="1" ht="30" customHeight="1" x14ac:dyDescent="0.2">
      <c r="A1" s="21" t="str">
        <f>IF(Início!B4&lt;&gt;"",Início!B4,"")</f>
        <v>Agrupamento de Escolas de Pedome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2"/>
      <c r="R1" s="22"/>
      <c r="S1" s="22"/>
      <c r="T1" s="266">
        <f>IF(Início!G4&gt;0,Início!G4,"")</f>
        <v>312179</v>
      </c>
      <c r="U1" s="267"/>
      <c r="V1" s="267"/>
      <c r="W1" s="267"/>
    </row>
    <row r="2" spans="1:24" x14ac:dyDescent="0.2">
      <c r="P2" s="28" t="s">
        <v>12</v>
      </c>
      <c r="R2" s="28" t="s">
        <v>43</v>
      </c>
      <c r="T2" s="28" t="s">
        <v>13</v>
      </c>
    </row>
    <row r="3" spans="1:24" ht="31.5" customHeight="1" x14ac:dyDescent="0.2">
      <c r="A3" s="262" t="s">
        <v>118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31"/>
      <c r="W3" s="231"/>
    </row>
    <row r="4" spans="1:24" ht="18" customHeight="1" x14ac:dyDescent="0.25">
      <c r="B4" s="95"/>
      <c r="D4" s="95"/>
      <c r="E4" s="95"/>
    </row>
    <row r="5" spans="1:24" ht="35.25" customHeight="1" x14ac:dyDescent="0.2">
      <c r="A5" s="265" t="s">
        <v>72</v>
      </c>
      <c r="B5" s="125" t="s">
        <v>112</v>
      </c>
      <c r="C5" s="126" t="s">
        <v>113</v>
      </c>
      <c r="D5" s="263" t="s">
        <v>116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126" t="s">
        <v>114</v>
      </c>
    </row>
    <row r="6" spans="1:24" ht="97.5" customHeight="1" x14ac:dyDescent="0.25">
      <c r="A6" s="245"/>
      <c r="B6" s="123" t="s">
        <v>209</v>
      </c>
      <c r="C6" s="122" t="s">
        <v>110</v>
      </c>
      <c r="D6" s="121" t="s">
        <v>89</v>
      </c>
      <c r="E6" s="121" t="s">
        <v>88</v>
      </c>
      <c r="F6" s="121" t="s">
        <v>90</v>
      </c>
      <c r="G6" s="121" t="s">
        <v>83</v>
      </c>
      <c r="H6" s="121" t="s">
        <v>82</v>
      </c>
      <c r="I6" s="121" t="s">
        <v>92</v>
      </c>
      <c r="J6" s="121" t="s">
        <v>93</v>
      </c>
      <c r="K6" s="121" t="s">
        <v>91</v>
      </c>
      <c r="L6" s="121" t="s">
        <v>109</v>
      </c>
      <c r="M6" s="121" t="s">
        <v>94</v>
      </c>
      <c r="N6" s="121" t="s">
        <v>86</v>
      </c>
      <c r="O6" s="121" t="s">
        <v>85</v>
      </c>
      <c r="P6" s="121" t="s">
        <v>97</v>
      </c>
      <c r="Q6" s="121" t="s">
        <v>84</v>
      </c>
      <c r="R6" s="121" t="s">
        <v>81</v>
      </c>
      <c r="S6" s="121" t="s">
        <v>87</v>
      </c>
      <c r="T6" s="121" t="s">
        <v>95</v>
      </c>
      <c r="U6" s="121" t="s">
        <v>96</v>
      </c>
      <c r="V6" s="121" t="s">
        <v>98</v>
      </c>
      <c r="W6" s="124" t="s">
        <v>115</v>
      </c>
    </row>
    <row r="7" spans="1:24" s="2" customFormat="1" ht="81" customHeight="1" x14ac:dyDescent="0.2">
      <c r="A7" s="109">
        <v>1</v>
      </c>
      <c r="B7" s="108" t="s">
        <v>205</v>
      </c>
      <c r="C7" s="127" t="s">
        <v>328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11">
        <f>COUNTA(D7:U7)</f>
        <v>0</v>
      </c>
      <c r="W7" s="110"/>
      <c r="X7" s="2">
        <f>$T$1*100+A7</f>
        <v>31217901</v>
      </c>
    </row>
    <row r="8" spans="1:24" s="2" customFormat="1" ht="124.5" customHeight="1" x14ac:dyDescent="0.2">
      <c r="A8" s="109">
        <v>2</v>
      </c>
      <c r="B8" s="108" t="s">
        <v>206</v>
      </c>
      <c r="C8" s="127" t="s">
        <v>333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11">
        <f t="shared" ref="V8:V30" si="0">COUNTA(D8:U8)</f>
        <v>0</v>
      </c>
      <c r="W8" s="110"/>
      <c r="X8" s="2">
        <f t="shared" ref="X8:X30" si="1">$T$1*100+A8</f>
        <v>31217902</v>
      </c>
    </row>
    <row r="9" spans="1:24" s="2" customFormat="1" ht="250.5" customHeight="1" x14ac:dyDescent="0.2">
      <c r="A9" s="109">
        <v>3</v>
      </c>
      <c r="B9" s="108" t="s">
        <v>207</v>
      </c>
      <c r="C9" s="127" t="s">
        <v>329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11">
        <f t="shared" si="0"/>
        <v>0</v>
      </c>
      <c r="W9" s="110" t="s">
        <v>327</v>
      </c>
      <c r="X9" s="2">
        <f t="shared" si="1"/>
        <v>31217903</v>
      </c>
    </row>
    <row r="10" spans="1:24" s="2" customFormat="1" ht="60.75" customHeight="1" x14ac:dyDescent="0.2">
      <c r="A10" s="109">
        <v>4</v>
      </c>
      <c r="B10" s="108" t="s">
        <v>208</v>
      </c>
      <c r="C10" s="127" t="s">
        <v>331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11">
        <f t="shared" si="0"/>
        <v>0</v>
      </c>
      <c r="W10" s="110"/>
      <c r="X10" s="2">
        <f t="shared" si="1"/>
        <v>31217904</v>
      </c>
    </row>
    <row r="11" spans="1:24" s="2" customFormat="1" ht="53.25" customHeight="1" x14ac:dyDescent="0.2">
      <c r="A11" s="109">
        <v>5</v>
      </c>
      <c r="B11" s="108" t="s">
        <v>71</v>
      </c>
      <c r="C11" s="127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11">
        <f t="shared" si="0"/>
        <v>0</v>
      </c>
      <c r="W11" s="110"/>
      <c r="X11" s="2">
        <f t="shared" si="1"/>
        <v>31217905</v>
      </c>
    </row>
    <row r="12" spans="1:24" s="2" customFormat="1" ht="53.25" customHeight="1" x14ac:dyDescent="0.2">
      <c r="A12" s="109">
        <v>6</v>
      </c>
      <c r="B12" s="108" t="s">
        <v>71</v>
      </c>
      <c r="C12" s="127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11">
        <f t="shared" si="0"/>
        <v>0</v>
      </c>
      <c r="W12" s="110"/>
      <c r="X12" s="2">
        <f t="shared" si="1"/>
        <v>31217906</v>
      </c>
    </row>
    <row r="13" spans="1:24" s="2" customFormat="1" ht="53.25" customHeight="1" x14ac:dyDescent="0.2">
      <c r="A13" s="109">
        <v>7</v>
      </c>
      <c r="B13" s="108" t="s">
        <v>71</v>
      </c>
      <c r="C13" s="127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11">
        <f t="shared" si="0"/>
        <v>0</v>
      </c>
      <c r="W13" s="110"/>
      <c r="X13" s="2">
        <f t="shared" si="1"/>
        <v>31217907</v>
      </c>
    </row>
    <row r="14" spans="1:24" s="2" customFormat="1" ht="53.25" customHeight="1" x14ac:dyDescent="0.2">
      <c r="A14" s="109">
        <v>8</v>
      </c>
      <c r="B14" s="108" t="s">
        <v>71</v>
      </c>
      <c r="C14" s="127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11">
        <f t="shared" si="0"/>
        <v>0</v>
      </c>
      <c r="W14" s="110"/>
      <c r="X14" s="2">
        <f t="shared" si="1"/>
        <v>31217908</v>
      </c>
    </row>
    <row r="15" spans="1:24" s="2" customFormat="1" ht="53.25" customHeight="1" x14ac:dyDescent="0.2">
      <c r="A15" s="109">
        <v>9</v>
      </c>
      <c r="B15" s="108" t="s">
        <v>71</v>
      </c>
      <c r="C15" s="127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11">
        <f t="shared" si="0"/>
        <v>0</v>
      </c>
      <c r="W15" s="110"/>
      <c r="X15" s="2">
        <f t="shared" si="1"/>
        <v>31217909</v>
      </c>
    </row>
    <row r="16" spans="1:24" s="2" customFormat="1" ht="53.25" customHeight="1" x14ac:dyDescent="0.2">
      <c r="A16" s="109">
        <v>10</v>
      </c>
      <c r="B16" s="108" t="s">
        <v>71</v>
      </c>
      <c r="C16" s="127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11">
        <f t="shared" si="0"/>
        <v>0</v>
      </c>
      <c r="W16" s="110"/>
      <c r="X16" s="2">
        <f t="shared" si="1"/>
        <v>31217910</v>
      </c>
    </row>
    <row r="17" spans="1:24" s="2" customFormat="1" ht="53.25" customHeight="1" x14ac:dyDescent="0.2">
      <c r="A17" s="109">
        <v>11</v>
      </c>
      <c r="B17" s="108" t="s">
        <v>71</v>
      </c>
      <c r="C17" s="127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11">
        <f t="shared" si="0"/>
        <v>0</v>
      </c>
      <c r="W17" s="110"/>
      <c r="X17" s="2">
        <f t="shared" si="1"/>
        <v>31217911</v>
      </c>
    </row>
    <row r="18" spans="1:24" s="2" customFormat="1" ht="53.25" customHeight="1" x14ac:dyDescent="0.2">
      <c r="A18" s="109">
        <v>12</v>
      </c>
      <c r="B18" s="108" t="s">
        <v>71</v>
      </c>
      <c r="C18" s="127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11">
        <f t="shared" si="0"/>
        <v>0</v>
      </c>
      <c r="W18" s="110"/>
      <c r="X18" s="2">
        <f t="shared" si="1"/>
        <v>31217912</v>
      </c>
    </row>
    <row r="19" spans="1:24" s="2" customFormat="1" ht="53.25" customHeight="1" x14ac:dyDescent="0.2">
      <c r="A19" s="109">
        <v>13</v>
      </c>
      <c r="B19" s="108" t="s">
        <v>71</v>
      </c>
      <c r="C19" s="127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11">
        <f t="shared" si="0"/>
        <v>0</v>
      </c>
      <c r="W19" s="110"/>
      <c r="X19" s="2">
        <f t="shared" si="1"/>
        <v>31217913</v>
      </c>
    </row>
    <row r="20" spans="1:24" s="2" customFormat="1" ht="53.25" customHeight="1" x14ac:dyDescent="0.2">
      <c r="A20" s="109">
        <v>14</v>
      </c>
      <c r="B20" s="108" t="s">
        <v>71</v>
      </c>
      <c r="C20" s="127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11">
        <f t="shared" si="0"/>
        <v>0</v>
      </c>
      <c r="W20" s="110"/>
      <c r="X20" s="2">
        <f t="shared" si="1"/>
        <v>31217914</v>
      </c>
    </row>
    <row r="21" spans="1:24" s="2" customFormat="1" ht="53.25" customHeight="1" x14ac:dyDescent="0.2">
      <c r="A21" s="109">
        <v>15</v>
      </c>
      <c r="B21" s="108" t="s">
        <v>71</v>
      </c>
      <c r="C21" s="127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11">
        <f t="shared" si="0"/>
        <v>0</v>
      </c>
      <c r="W21" s="110"/>
      <c r="X21" s="2">
        <f t="shared" si="1"/>
        <v>31217915</v>
      </c>
    </row>
    <row r="22" spans="1:24" s="2" customFormat="1" ht="53.25" customHeight="1" x14ac:dyDescent="0.2">
      <c r="A22" s="109">
        <v>16</v>
      </c>
      <c r="B22" s="108" t="s">
        <v>71</v>
      </c>
      <c r="C22" s="127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11">
        <f t="shared" si="0"/>
        <v>0</v>
      </c>
      <c r="W22" s="110"/>
      <c r="X22" s="2">
        <f t="shared" si="1"/>
        <v>31217916</v>
      </c>
    </row>
    <row r="23" spans="1:24" s="2" customFormat="1" ht="53.25" customHeight="1" x14ac:dyDescent="0.2">
      <c r="A23" s="109">
        <v>17</v>
      </c>
      <c r="B23" s="108" t="s">
        <v>71</v>
      </c>
      <c r="C23" s="127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11">
        <f t="shared" si="0"/>
        <v>0</v>
      </c>
      <c r="W23" s="110"/>
      <c r="X23" s="2">
        <f t="shared" si="1"/>
        <v>31217917</v>
      </c>
    </row>
    <row r="24" spans="1:24" s="2" customFormat="1" ht="53.25" customHeight="1" x14ac:dyDescent="0.2">
      <c r="A24" s="109">
        <v>18</v>
      </c>
      <c r="B24" s="108" t="s">
        <v>71</v>
      </c>
      <c r="C24" s="127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11">
        <f t="shared" si="0"/>
        <v>0</v>
      </c>
      <c r="W24" s="110"/>
      <c r="X24" s="2">
        <f t="shared" si="1"/>
        <v>31217918</v>
      </c>
    </row>
    <row r="25" spans="1:24" s="2" customFormat="1" ht="53.25" customHeight="1" x14ac:dyDescent="0.2">
      <c r="A25" s="109">
        <v>19</v>
      </c>
      <c r="B25" s="108" t="s">
        <v>71</v>
      </c>
      <c r="C25" s="127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11">
        <f t="shared" si="0"/>
        <v>0</v>
      </c>
      <c r="W25" s="110"/>
      <c r="X25" s="2">
        <f t="shared" si="1"/>
        <v>31217919</v>
      </c>
    </row>
    <row r="26" spans="1:24" s="2" customFormat="1" ht="53.25" customHeight="1" x14ac:dyDescent="0.2">
      <c r="A26" s="109">
        <v>20</v>
      </c>
      <c r="B26" s="108" t="s">
        <v>71</v>
      </c>
      <c r="C26" s="127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11">
        <f t="shared" si="0"/>
        <v>0</v>
      </c>
      <c r="W26" s="110"/>
      <c r="X26" s="2">
        <f t="shared" si="1"/>
        <v>31217920</v>
      </c>
    </row>
    <row r="27" spans="1:24" s="2" customFormat="1" ht="53.25" customHeight="1" x14ac:dyDescent="0.2">
      <c r="A27" s="109">
        <v>21</v>
      </c>
      <c r="B27" s="108" t="s">
        <v>71</v>
      </c>
      <c r="C27" s="127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11">
        <f t="shared" si="0"/>
        <v>0</v>
      </c>
      <c r="W27" s="110"/>
      <c r="X27" s="2">
        <f t="shared" si="1"/>
        <v>31217921</v>
      </c>
    </row>
    <row r="28" spans="1:24" s="2" customFormat="1" ht="53.25" customHeight="1" x14ac:dyDescent="0.2">
      <c r="A28" s="109">
        <v>22</v>
      </c>
      <c r="B28" s="108" t="s">
        <v>71</v>
      </c>
      <c r="C28" s="127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11">
        <f t="shared" si="0"/>
        <v>0</v>
      </c>
      <c r="W28" s="110"/>
      <c r="X28" s="2">
        <f t="shared" si="1"/>
        <v>31217922</v>
      </c>
    </row>
    <row r="29" spans="1:24" s="2" customFormat="1" ht="53.25" customHeight="1" x14ac:dyDescent="0.2">
      <c r="A29" s="109">
        <v>23</v>
      </c>
      <c r="B29" s="108" t="s">
        <v>71</v>
      </c>
      <c r="C29" s="127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11">
        <f t="shared" si="0"/>
        <v>0</v>
      </c>
      <c r="W29" s="110"/>
      <c r="X29" s="2">
        <f t="shared" si="1"/>
        <v>31217923</v>
      </c>
    </row>
    <row r="30" spans="1:24" s="2" customFormat="1" ht="53.25" customHeight="1" x14ac:dyDescent="0.2">
      <c r="A30" s="109">
        <v>24</v>
      </c>
      <c r="B30" s="108" t="s">
        <v>71</v>
      </c>
      <c r="C30" s="127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11">
        <f t="shared" si="0"/>
        <v>0</v>
      </c>
      <c r="W30" s="110"/>
      <c r="X30" s="2">
        <f t="shared" si="1"/>
        <v>31217924</v>
      </c>
    </row>
    <row r="31" spans="1:24" s="113" customFormat="1" ht="16.5" customHeight="1" x14ac:dyDescent="0.2">
      <c r="C31" s="112" t="s">
        <v>99</v>
      </c>
      <c r="D31" s="111">
        <f>COUNTA(D7:D30)</f>
        <v>0</v>
      </c>
      <c r="E31" s="111">
        <f t="shared" ref="E31:U31" si="2">COUNTA(E7:E30)</f>
        <v>0</v>
      </c>
      <c r="F31" s="111">
        <f t="shared" si="2"/>
        <v>0</v>
      </c>
      <c r="G31" s="111">
        <f t="shared" si="2"/>
        <v>0</v>
      </c>
      <c r="H31" s="111">
        <f t="shared" si="2"/>
        <v>0</v>
      </c>
      <c r="I31" s="111">
        <f t="shared" si="2"/>
        <v>0</v>
      </c>
      <c r="J31" s="111">
        <f t="shared" si="2"/>
        <v>0</v>
      </c>
      <c r="K31" s="111">
        <f t="shared" si="2"/>
        <v>0</v>
      </c>
      <c r="L31" s="111">
        <f t="shared" si="2"/>
        <v>0</v>
      </c>
      <c r="M31" s="111">
        <f t="shared" si="2"/>
        <v>0</v>
      </c>
      <c r="N31" s="111">
        <f t="shared" si="2"/>
        <v>0</v>
      </c>
      <c r="O31" s="111">
        <f t="shared" si="2"/>
        <v>0</v>
      </c>
      <c r="P31" s="111">
        <f t="shared" si="2"/>
        <v>0</v>
      </c>
      <c r="Q31" s="111">
        <f t="shared" si="2"/>
        <v>0</v>
      </c>
      <c r="R31" s="111">
        <f t="shared" si="2"/>
        <v>0</v>
      </c>
      <c r="S31" s="111">
        <f t="shared" si="2"/>
        <v>0</v>
      </c>
      <c r="T31" s="111">
        <f t="shared" si="2"/>
        <v>0</v>
      </c>
      <c r="U31" s="111">
        <f t="shared" si="2"/>
        <v>0</v>
      </c>
    </row>
  </sheetData>
  <sheetProtection password="DC9F" sheet="1" formatRows="0" selectLockedCells="1"/>
  <mergeCells count="4">
    <mergeCell ref="A3:W3"/>
    <mergeCell ref="D5:V5"/>
    <mergeCell ref="A5:A6"/>
    <mergeCell ref="T1:W1"/>
  </mergeCells>
  <dataValidations count="1">
    <dataValidation type="list" allowBlank="1" showInputMessage="1" showErrorMessage="1" sqref="D7:U30">
      <formula1>"X"</formula1>
    </dataValidation>
  </dataValidations>
  <hyperlinks>
    <hyperlink ref="P2" location="Início!A1" display="Início"/>
    <hyperlink ref="T2" location="'Q5'!A1" display="Seguinte"/>
    <hyperlink ref="R2" location="'Q3'!A1" display="Anterior"/>
  </hyperlinks>
  <printOptions horizontalCentered="1"/>
  <pageMargins left="0.23622047244094491" right="0.23622047244094491" top="0.55118110236220474" bottom="0.55118110236220474" header="0.31496062992125984" footer="0.31496062992125984"/>
  <pageSetup paperSize="8" scale="60" orientation="landscape" r:id="rId1"/>
  <headerFooter alignWithMargins="0">
    <oddHeader>&amp;C&amp;"Calibri,Negrito"&amp;16Relatório Semestral TEIP 2017</oddHeader>
    <oddFooter>&amp;L&amp;8Relatório semestral TEIP - 2016/17&amp;R&amp;8Questão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1"/>
  <dimension ref="A1:AK93"/>
  <sheetViews>
    <sheetView showGridLines="0" topLeftCell="A34" zoomScaleNormal="100" workbookViewId="0">
      <selection activeCell="E9" sqref="E9:N9"/>
    </sheetView>
  </sheetViews>
  <sheetFormatPr defaultRowHeight="12.75" x14ac:dyDescent="0.2"/>
  <cols>
    <col min="1" max="1" width="17.28515625" style="128" customWidth="1"/>
    <col min="2" max="2" width="19.85546875" style="128" customWidth="1"/>
    <col min="3" max="3" width="8.140625" style="146" customWidth="1"/>
    <col min="4" max="4" width="12.28515625" style="128" customWidth="1"/>
    <col min="5" max="14" width="5.7109375" style="130" customWidth="1"/>
    <col min="15" max="17" width="5.7109375" style="128" customWidth="1"/>
    <col min="18" max="18" width="10.140625" style="128" customWidth="1"/>
    <col min="19" max="20" width="5.7109375" style="128" customWidth="1"/>
    <col min="21" max="22" width="7.5703125" style="128" customWidth="1"/>
    <col min="23" max="23" width="5.7109375" style="128" customWidth="1"/>
    <col min="24" max="24" width="32.28515625" style="128" customWidth="1"/>
    <col min="25" max="25" width="34.7109375" style="128" customWidth="1"/>
    <col min="26" max="16384" width="9.140625" style="128"/>
  </cols>
  <sheetData>
    <row r="1" spans="1:37" customFormat="1" ht="29.25" customHeight="1" x14ac:dyDescent="0.2">
      <c r="A1" s="21" t="str">
        <f>IF(Início!B4&lt;&gt;"",Início!B4,"")</f>
        <v>Agrupamento de Escolas de Pedome</v>
      </c>
      <c r="B1" s="22"/>
      <c r="C1" s="145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45">
        <f>IF(Início!G4&gt;0,Início!G4,"")</f>
        <v>312179</v>
      </c>
      <c r="Y1" s="39"/>
      <c r="Z1" s="190"/>
      <c r="AA1" s="190"/>
      <c r="AB1" s="190"/>
      <c r="AC1" s="190"/>
      <c r="AD1" s="190"/>
      <c r="AE1" s="86"/>
      <c r="AF1" s="86"/>
      <c r="AG1" s="86"/>
      <c r="AH1" s="86"/>
      <c r="AI1" s="86"/>
      <c r="AJ1" s="86"/>
      <c r="AK1" s="86"/>
    </row>
    <row r="2" spans="1:37" s="149" customFormat="1" ht="18.75" customHeight="1" x14ac:dyDescent="0.2">
      <c r="C2" s="150"/>
      <c r="E2" s="151"/>
      <c r="F2" s="152"/>
      <c r="G2" s="151"/>
      <c r="H2" s="151"/>
      <c r="I2" s="151"/>
      <c r="J2" s="151"/>
      <c r="K2" s="151"/>
      <c r="L2" s="151"/>
      <c r="M2" s="151"/>
      <c r="N2" s="151"/>
      <c r="Q2" s="153"/>
      <c r="R2" s="268" t="s">
        <v>12</v>
      </c>
      <c r="S2" s="269"/>
      <c r="T2" s="268" t="s">
        <v>43</v>
      </c>
      <c r="U2" s="269"/>
      <c r="V2" s="268" t="s">
        <v>13</v>
      </c>
      <c r="W2" s="269"/>
    </row>
    <row r="3" spans="1:37" ht="27" customHeight="1" x14ac:dyDescent="0.2">
      <c r="A3" s="230" t="s">
        <v>195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</row>
    <row r="4" spans="1:37" ht="8.25" customHeight="1" x14ac:dyDescent="0.2">
      <c r="F4" s="129"/>
    </row>
    <row r="5" spans="1:37" ht="27" customHeight="1" x14ac:dyDescent="0.2">
      <c r="A5" s="230" t="s">
        <v>196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73"/>
      <c r="W5" s="274"/>
      <c r="X5" s="97" t="str">
        <f>IF(V5="","Falta responder à questão 5.1.!","")</f>
        <v>Falta responder à questão 5.1.!</v>
      </c>
    </row>
    <row r="6" spans="1:37" s="157" customFormat="1" ht="9.75" customHeight="1" x14ac:dyDescent="0.2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6"/>
      <c r="X6" s="158"/>
    </row>
    <row r="7" spans="1:37" ht="27" customHeight="1" x14ac:dyDescent="0.2">
      <c r="A7" s="230" t="s">
        <v>197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</row>
    <row r="8" spans="1:37" ht="8.25" customHeight="1" x14ac:dyDescent="0.2">
      <c r="F8" s="129"/>
    </row>
    <row r="9" spans="1:37" ht="33" customHeight="1" x14ac:dyDescent="0.2">
      <c r="A9" s="285" t="s">
        <v>172</v>
      </c>
      <c r="B9" s="285" t="s">
        <v>155</v>
      </c>
      <c r="C9" s="294" t="s">
        <v>163</v>
      </c>
      <c r="D9" s="286" t="s">
        <v>159</v>
      </c>
      <c r="E9" s="291" t="s">
        <v>161</v>
      </c>
      <c r="F9" s="292"/>
      <c r="G9" s="292"/>
      <c r="H9" s="292"/>
      <c r="I9" s="292"/>
      <c r="J9" s="292"/>
      <c r="K9" s="292"/>
      <c r="L9" s="292"/>
      <c r="M9" s="292"/>
      <c r="N9" s="293"/>
      <c r="O9" s="278" t="s">
        <v>119</v>
      </c>
      <c r="P9" s="278" t="s">
        <v>120</v>
      </c>
      <c r="Q9" s="289" t="s">
        <v>168</v>
      </c>
      <c r="R9" s="290"/>
      <c r="S9" s="290"/>
      <c r="T9" s="290"/>
      <c r="U9" s="290"/>
      <c r="V9" s="290"/>
      <c r="W9" s="254"/>
      <c r="X9" s="275" t="s">
        <v>121</v>
      </c>
    </row>
    <row r="10" spans="1:37" ht="20.25" customHeight="1" x14ac:dyDescent="0.2">
      <c r="A10" s="285"/>
      <c r="B10" s="285"/>
      <c r="C10" s="295"/>
      <c r="D10" s="287"/>
      <c r="E10" s="291" t="s">
        <v>162</v>
      </c>
      <c r="F10" s="292"/>
      <c r="G10" s="292"/>
      <c r="H10" s="292"/>
      <c r="I10" s="292"/>
      <c r="J10" s="292"/>
      <c r="K10" s="292"/>
      <c r="L10" s="292"/>
      <c r="M10" s="292"/>
      <c r="N10" s="293"/>
      <c r="O10" s="278"/>
      <c r="P10" s="278"/>
      <c r="Q10" s="289" t="s">
        <v>167</v>
      </c>
      <c r="R10" s="298"/>
      <c r="S10" s="283" t="s">
        <v>122</v>
      </c>
      <c r="T10" s="283" t="s">
        <v>123</v>
      </c>
      <c r="U10" s="283" t="s">
        <v>124</v>
      </c>
      <c r="V10" s="283" t="s">
        <v>166</v>
      </c>
      <c r="W10" s="279" t="s">
        <v>125</v>
      </c>
      <c r="X10" s="276"/>
    </row>
    <row r="11" spans="1:37" ht="105" customHeight="1" x14ac:dyDescent="0.2">
      <c r="A11" s="285"/>
      <c r="B11" s="285"/>
      <c r="C11" s="295"/>
      <c r="D11" s="287"/>
      <c r="E11" s="297" t="s">
        <v>126</v>
      </c>
      <c r="F11" s="297"/>
      <c r="G11" s="297" t="s">
        <v>127</v>
      </c>
      <c r="H11" s="297"/>
      <c r="I11" s="297" t="s">
        <v>128</v>
      </c>
      <c r="J11" s="297"/>
      <c r="K11" s="297" t="s">
        <v>129</v>
      </c>
      <c r="L11" s="297"/>
      <c r="M11" s="297" t="s">
        <v>130</v>
      </c>
      <c r="N11" s="297"/>
      <c r="O11" s="278"/>
      <c r="P11" s="278"/>
      <c r="Q11" s="279" t="s">
        <v>164</v>
      </c>
      <c r="R11" s="279" t="s">
        <v>165</v>
      </c>
      <c r="S11" s="299"/>
      <c r="T11" s="299"/>
      <c r="U11" s="284"/>
      <c r="V11" s="284"/>
      <c r="W11" s="280"/>
      <c r="X11" s="276"/>
    </row>
    <row r="12" spans="1:37" ht="15" customHeight="1" x14ac:dyDescent="0.2">
      <c r="A12" s="285"/>
      <c r="B12" s="285"/>
      <c r="C12" s="296"/>
      <c r="D12" s="288"/>
      <c r="E12" s="131" t="s">
        <v>24</v>
      </c>
      <c r="F12" s="131" t="s">
        <v>25</v>
      </c>
      <c r="G12" s="131" t="s">
        <v>24</v>
      </c>
      <c r="H12" s="131" t="s">
        <v>25</v>
      </c>
      <c r="I12" s="131" t="s">
        <v>24</v>
      </c>
      <c r="J12" s="131" t="s">
        <v>25</v>
      </c>
      <c r="K12" s="131" t="s">
        <v>24</v>
      </c>
      <c r="L12" s="131" t="s">
        <v>25</v>
      </c>
      <c r="M12" s="131" t="s">
        <v>24</v>
      </c>
      <c r="N12" s="131" t="s">
        <v>25</v>
      </c>
      <c r="O12" s="278"/>
      <c r="P12" s="278"/>
      <c r="Q12" s="282"/>
      <c r="R12" s="282"/>
      <c r="S12" s="299"/>
      <c r="T12" s="299"/>
      <c r="U12" s="284"/>
      <c r="V12" s="284"/>
      <c r="W12" s="281"/>
      <c r="X12" s="277"/>
    </row>
    <row r="13" spans="1:37" ht="28.5" customHeight="1" x14ac:dyDescent="0.2">
      <c r="A13" s="270"/>
      <c r="B13" s="132"/>
      <c r="C13" s="160"/>
      <c r="D13" s="133"/>
      <c r="E13" s="133"/>
      <c r="F13" s="134" t="str">
        <f>IF(AND($D13&lt;&gt;"",E13&lt;&gt;""),E13/$D13,"")</f>
        <v/>
      </c>
      <c r="G13" s="133"/>
      <c r="H13" s="134" t="str">
        <f>IF(AND($D13&lt;&gt;"",G13&lt;&gt;""),G13/$D13,"")</f>
        <v/>
      </c>
      <c r="I13" s="133"/>
      <c r="J13" s="134" t="str">
        <f>IF(AND($D13&lt;&gt;"",I13&lt;&gt;""),I13/$D13,"")</f>
        <v/>
      </c>
      <c r="K13" s="133"/>
      <c r="L13" s="134" t="str">
        <f>IF(AND($D13&lt;&gt;"",K13&lt;&gt;""),K13/$D13,"")</f>
        <v/>
      </c>
      <c r="M13" s="133"/>
      <c r="N13" s="134" t="str">
        <f>IF(AND($D13&lt;&gt;"",M13&lt;&gt;""),M13/$D13,"")</f>
        <v/>
      </c>
      <c r="O13" s="134" t="str">
        <f>IF(AND(D13&lt;&gt;"",SUM(E13,G13,I13,K13,M13)=D13),F13+H13,"")</f>
        <v/>
      </c>
      <c r="P13" s="135" t="str">
        <f>IF(AND(D13&lt;&gt;"",SUM(E13,G13,I13,K13,M13)=D13),J13+L13+N13,"")</f>
        <v/>
      </c>
      <c r="Q13" s="133"/>
      <c r="R13" s="133"/>
      <c r="S13" s="133"/>
      <c r="T13" s="133"/>
      <c r="U13" s="133"/>
      <c r="V13" s="133"/>
      <c r="W13" s="133"/>
      <c r="X13" s="162" t="str">
        <f>IF(AND(D13&lt;&gt;"",OR(C13="",C13&lt;D13)),"ERRO: N.º de alunos inscritos inferior ao n.º de alunos avaliados! ","")&amp;IF(D13&lt;&gt;"",IF(AND(COUNT(E13,G13,I13,K13,M13)&gt;0,SUM(E13,G13,I13,K13,M13)&lt;&gt;D13),"Atenção: n.º total de níveis atribuídos diferente do n.º total de alunos avaliados",""),IF(AND(D13="",COUNT(E13,G13,I13,K13,M13)&lt;&gt;0),"Atenção: Há níveis atribuídos sem alunos avaliados",""))</f>
        <v/>
      </c>
      <c r="Y13" s="161" t="str">
        <f>IF(AND(D13&lt;&gt;"",B13=""),"ERRO: Não identificou a disciplina!","")</f>
        <v/>
      </c>
      <c r="Z13" s="191" t="str">
        <f>IF(AND(COUNTA(B$13:B$20)&gt;0,A13=""),"ERRO: Não identificou o ano de escolaridade!","")</f>
        <v/>
      </c>
    </row>
    <row r="14" spans="1:37" ht="28.5" customHeight="1" x14ac:dyDescent="0.2">
      <c r="A14" s="271"/>
      <c r="B14" s="132"/>
      <c r="C14" s="160"/>
      <c r="D14" s="133"/>
      <c r="E14" s="133"/>
      <c r="F14" s="134" t="str">
        <f t="shared" ref="F14:F44" si="0">IF(AND($D14&lt;&gt;"",E14&lt;&gt;""),E14/$D14,"")</f>
        <v/>
      </c>
      <c r="G14" s="133"/>
      <c r="H14" s="134" t="str">
        <f t="shared" ref="H14:H44" si="1">IF(AND($D14&lt;&gt;"",G14&lt;&gt;""),G14/$D14,"")</f>
        <v/>
      </c>
      <c r="I14" s="133"/>
      <c r="J14" s="134" t="str">
        <f t="shared" ref="J14:J44" si="2">IF(AND($D14&lt;&gt;"",I14&lt;&gt;""),I14/$D14,"")</f>
        <v/>
      </c>
      <c r="K14" s="133"/>
      <c r="L14" s="134" t="str">
        <f t="shared" ref="L14:L44" si="3">IF(AND($D14&lt;&gt;"",K14&lt;&gt;""),K14/$D14,"")</f>
        <v/>
      </c>
      <c r="M14" s="133"/>
      <c r="N14" s="134" t="str">
        <f t="shared" ref="N14:N44" si="4">IF(AND($D14&lt;&gt;"",M14&lt;&gt;""),M14/$D14,"")</f>
        <v/>
      </c>
      <c r="O14" s="134" t="str">
        <f t="shared" ref="O14:O44" si="5">IF(AND(D14&lt;&gt;"",SUM(E14,G14,I14,K14,M14)=D14),F14+H14,"")</f>
        <v/>
      </c>
      <c r="P14" s="135" t="str">
        <f t="shared" ref="P14:P44" si="6">IF(AND(D14&lt;&gt;"",SUM(E14,G14,I14,K14,M14)=D14),J14+L14+N14,"")</f>
        <v/>
      </c>
      <c r="Q14" s="133"/>
      <c r="R14" s="133"/>
      <c r="S14" s="133"/>
      <c r="T14" s="133"/>
      <c r="U14" s="133"/>
      <c r="V14" s="133"/>
      <c r="W14" s="133"/>
      <c r="X14" s="162" t="str">
        <f t="shared" ref="X14:X44" si="7">IF(AND(D14&lt;&gt;"",OR(C14="",C14&lt;D14)),"ERRO: N.º de alunos inscritos inferior ao n.º de alunos avaliados! ","")&amp;IF(D14&lt;&gt;"",IF(AND(COUNT(E14,G14,I14,K14,M14)&gt;0,SUM(E14,G14,I14,K14,M14)&lt;&gt;D14),"Atenção: n.º total de níveis atribuídos diferente do n.º total de alunos avaliados",""),IF(AND(D14="",COUNT(E14,G14,I14,K14,M14)&lt;&gt;0),"Atenção: Há níveis atribuídos sem alunos avaliados",""))</f>
        <v/>
      </c>
      <c r="Y14" s="161" t="str">
        <f t="shared" ref="Y14:Y44" si="8">IF(AND(D14&lt;&gt;"",B14=""),"ERRO: Não identificou a disciplina!","")</f>
        <v/>
      </c>
      <c r="Z14" s="192"/>
    </row>
    <row r="15" spans="1:37" ht="28.5" customHeight="1" x14ac:dyDescent="0.2">
      <c r="A15" s="271"/>
      <c r="B15" s="132"/>
      <c r="C15" s="160"/>
      <c r="D15" s="133"/>
      <c r="E15" s="133"/>
      <c r="F15" s="134" t="str">
        <f t="shared" si="0"/>
        <v/>
      </c>
      <c r="G15" s="133"/>
      <c r="H15" s="134" t="str">
        <f t="shared" si="1"/>
        <v/>
      </c>
      <c r="I15" s="133"/>
      <c r="J15" s="134" t="str">
        <f t="shared" si="2"/>
        <v/>
      </c>
      <c r="K15" s="133"/>
      <c r="L15" s="134" t="str">
        <f t="shared" si="3"/>
        <v/>
      </c>
      <c r="M15" s="133"/>
      <c r="N15" s="134" t="str">
        <f t="shared" si="4"/>
        <v/>
      </c>
      <c r="O15" s="134" t="str">
        <f t="shared" si="5"/>
        <v/>
      </c>
      <c r="P15" s="135" t="str">
        <f t="shared" si="6"/>
        <v/>
      </c>
      <c r="Q15" s="133"/>
      <c r="R15" s="133"/>
      <c r="S15" s="133"/>
      <c r="T15" s="133"/>
      <c r="U15" s="133"/>
      <c r="V15" s="133"/>
      <c r="W15" s="133"/>
      <c r="X15" s="162" t="str">
        <f t="shared" si="7"/>
        <v/>
      </c>
      <c r="Y15" s="161" t="str">
        <f t="shared" si="8"/>
        <v/>
      </c>
      <c r="Z15" s="192"/>
    </row>
    <row r="16" spans="1:37" ht="28.5" customHeight="1" x14ac:dyDescent="0.2">
      <c r="A16" s="271"/>
      <c r="B16" s="132"/>
      <c r="C16" s="160"/>
      <c r="D16" s="133"/>
      <c r="E16" s="133"/>
      <c r="F16" s="134" t="str">
        <f t="shared" si="0"/>
        <v/>
      </c>
      <c r="G16" s="133"/>
      <c r="H16" s="134" t="str">
        <f t="shared" si="1"/>
        <v/>
      </c>
      <c r="I16" s="133"/>
      <c r="J16" s="134" t="str">
        <f t="shared" si="2"/>
        <v/>
      </c>
      <c r="K16" s="133"/>
      <c r="L16" s="134" t="str">
        <f t="shared" si="3"/>
        <v/>
      </c>
      <c r="M16" s="133"/>
      <c r="N16" s="134" t="str">
        <f t="shared" si="4"/>
        <v/>
      </c>
      <c r="O16" s="134" t="str">
        <f t="shared" si="5"/>
        <v/>
      </c>
      <c r="P16" s="135" t="str">
        <f t="shared" si="6"/>
        <v/>
      </c>
      <c r="Q16" s="133"/>
      <c r="R16" s="133"/>
      <c r="S16" s="133"/>
      <c r="T16" s="133"/>
      <c r="U16" s="133"/>
      <c r="V16" s="133"/>
      <c r="W16" s="133"/>
      <c r="X16" s="162" t="str">
        <f t="shared" si="7"/>
        <v/>
      </c>
      <c r="Y16" s="161" t="str">
        <f t="shared" si="8"/>
        <v/>
      </c>
      <c r="Z16" s="192"/>
    </row>
    <row r="17" spans="1:26" ht="28.5" customHeight="1" x14ac:dyDescent="0.2">
      <c r="A17" s="271"/>
      <c r="B17" s="132"/>
      <c r="C17" s="160"/>
      <c r="D17" s="133"/>
      <c r="E17" s="133"/>
      <c r="F17" s="134" t="str">
        <f t="shared" si="0"/>
        <v/>
      </c>
      <c r="G17" s="133"/>
      <c r="H17" s="134" t="str">
        <f t="shared" si="1"/>
        <v/>
      </c>
      <c r="I17" s="133"/>
      <c r="J17" s="134" t="str">
        <f t="shared" si="2"/>
        <v/>
      </c>
      <c r="K17" s="133"/>
      <c r="L17" s="134" t="str">
        <f t="shared" si="3"/>
        <v/>
      </c>
      <c r="M17" s="133"/>
      <c r="N17" s="134" t="str">
        <f t="shared" si="4"/>
        <v/>
      </c>
      <c r="O17" s="134" t="str">
        <f t="shared" si="5"/>
        <v/>
      </c>
      <c r="P17" s="135" t="str">
        <f t="shared" si="6"/>
        <v/>
      </c>
      <c r="Q17" s="133"/>
      <c r="R17" s="133"/>
      <c r="S17" s="133"/>
      <c r="T17" s="133"/>
      <c r="U17" s="133"/>
      <c r="V17" s="133"/>
      <c r="W17" s="133"/>
      <c r="X17" s="162" t="str">
        <f t="shared" si="7"/>
        <v/>
      </c>
      <c r="Y17" s="161" t="str">
        <f t="shared" si="8"/>
        <v/>
      </c>
      <c r="Z17" s="192"/>
    </row>
    <row r="18" spans="1:26" ht="28.5" customHeight="1" x14ac:dyDescent="0.2">
      <c r="A18" s="271"/>
      <c r="B18" s="132"/>
      <c r="C18" s="160"/>
      <c r="D18" s="133"/>
      <c r="E18" s="133"/>
      <c r="F18" s="134" t="str">
        <f t="shared" si="0"/>
        <v/>
      </c>
      <c r="G18" s="133"/>
      <c r="H18" s="134" t="str">
        <f t="shared" si="1"/>
        <v/>
      </c>
      <c r="I18" s="133"/>
      <c r="J18" s="134" t="str">
        <f t="shared" si="2"/>
        <v/>
      </c>
      <c r="K18" s="133"/>
      <c r="L18" s="134" t="str">
        <f t="shared" si="3"/>
        <v/>
      </c>
      <c r="M18" s="133"/>
      <c r="N18" s="134" t="str">
        <f t="shared" si="4"/>
        <v/>
      </c>
      <c r="O18" s="134" t="str">
        <f t="shared" si="5"/>
        <v/>
      </c>
      <c r="P18" s="135" t="str">
        <f t="shared" si="6"/>
        <v/>
      </c>
      <c r="Q18" s="133"/>
      <c r="R18" s="133"/>
      <c r="S18" s="133"/>
      <c r="T18" s="133"/>
      <c r="U18" s="133"/>
      <c r="V18" s="133"/>
      <c r="W18" s="133"/>
      <c r="X18" s="162" t="str">
        <f t="shared" si="7"/>
        <v/>
      </c>
      <c r="Y18" s="161" t="str">
        <f t="shared" si="8"/>
        <v/>
      </c>
      <c r="Z18" s="192"/>
    </row>
    <row r="19" spans="1:26" ht="28.5" customHeight="1" x14ac:dyDescent="0.2">
      <c r="A19" s="271"/>
      <c r="B19" s="132"/>
      <c r="C19" s="160"/>
      <c r="D19" s="133"/>
      <c r="E19" s="133"/>
      <c r="F19" s="134" t="str">
        <f t="shared" si="0"/>
        <v/>
      </c>
      <c r="G19" s="133"/>
      <c r="H19" s="134" t="str">
        <f t="shared" si="1"/>
        <v/>
      </c>
      <c r="I19" s="133"/>
      <c r="J19" s="134" t="str">
        <f t="shared" si="2"/>
        <v/>
      </c>
      <c r="K19" s="133"/>
      <c r="L19" s="134" t="str">
        <f t="shared" si="3"/>
        <v/>
      </c>
      <c r="M19" s="133"/>
      <c r="N19" s="134" t="str">
        <f t="shared" si="4"/>
        <v/>
      </c>
      <c r="O19" s="134" t="str">
        <f t="shared" si="5"/>
        <v/>
      </c>
      <c r="P19" s="135" t="str">
        <f t="shared" si="6"/>
        <v/>
      </c>
      <c r="Q19" s="133"/>
      <c r="R19" s="133"/>
      <c r="S19" s="133"/>
      <c r="T19" s="133"/>
      <c r="U19" s="133"/>
      <c r="V19" s="133"/>
      <c r="W19" s="133"/>
      <c r="X19" s="162" t="str">
        <f t="shared" si="7"/>
        <v/>
      </c>
      <c r="Y19" s="161" t="str">
        <f t="shared" si="8"/>
        <v/>
      </c>
      <c r="Z19" s="192"/>
    </row>
    <row r="20" spans="1:26" ht="28.5" customHeight="1" x14ac:dyDescent="0.2">
      <c r="A20" s="272"/>
      <c r="B20" s="132"/>
      <c r="C20" s="160"/>
      <c r="D20" s="133"/>
      <c r="E20" s="133"/>
      <c r="F20" s="134" t="str">
        <f t="shared" si="0"/>
        <v/>
      </c>
      <c r="G20" s="133"/>
      <c r="H20" s="134" t="str">
        <f t="shared" si="1"/>
        <v/>
      </c>
      <c r="I20" s="133"/>
      <c r="J20" s="134" t="str">
        <f t="shared" si="2"/>
        <v/>
      </c>
      <c r="K20" s="133"/>
      <c r="L20" s="134" t="str">
        <f t="shared" si="3"/>
        <v/>
      </c>
      <c r="M20" s="133"/>
      <c r="N20" s="134" t="str">
        <f t="shared" si="4"/>
        <v/>
      </c>
      <c r="O20" s="134" t="str">
        <f t="shared" si="5"/>
        <v/>
      </c>
      <c r="P20" s="135" t="str">
        <f t="shared" si="6"/>
        <v/>
      </c>
      <c r="Q20" s="133"/>
      <c r="R20" s="133"/>
      <c r="S20" s="133"/>
      <c r="T20" s="133"/>
      <c r="U20" s="133"/>
      <c r="V20" s="133"/>
      <c r="W20" s="133"/>
      <c r="X20" s="162" t="str">
        <f t="shared" si="7"/>
        <v/>
      </c>
      <c r="Y20" s="161" t="str">
        <f t="shared" si="8"/>
        <v/>
      </c>
      <c r="Z20" s="192"/>
    </row>
    <row r="21" spans="1:26" ht="28.5" customHeight="1" x14ac:dyDescent="0.2">
      <c r="A21" s="270"/>
      <c r="B21" s="132"/>
      <c r="C21" s="160"/>
      <c r="D21" s="133"/>
      <c r="E21" s="133"/>
      <c r="F21" s="134" t="str">
        <f t="shared" si="0"/>
        <v/>
      </c>
      <c r="G21" s="133"/>
      <c r="H21" s="134" t="str">
        <f t="shared" si="1"/>
        <v/>
      </c>
      <c r="I21" s="133"/>
      <c r="J21" s="134" t="str">
        <f t="shared" si="2"/>
        <v/>
      </c>
      <c r="K21" s="133"/>
      <c r="L21" s="134" t="str">
        <f t="shared" si="3"/>
        <v/>
      </c>
      <c r="M21" s="133"/>
      <c r="N21" s="134" t="str">
        <f t="shared" si="4"/>
        <v/>
      </c>
      <c r="O21" s="134" t="str">
        <f t="shared" si="5"/>
        <v/>
      </c>
      <c r="P21" s="135" t="str">
        <f t="shared" si="6"/>
        <v/>
      </c>
      <c r="Q21" s="133"/>
      <c r="R21" s="133"/>
      <c r="S21" s="133"/>
      <c r="T21" s="133"/>
      <c r="U21" s="133"/>
      <c r="V21" s="133"/>
      <c r="W21" s="133"/>
      <c r="X21" s="162" t="str">
        <f t="shared" si="7"/>
        <v/>
      </c>
      <c r="Y21" s="161" t="str">
        <f t="shared" si="8"/>
        <v/>
      </c>
      <c r="Z21" s="191" t="str">
        <f>IF(AND(COUNTA(B21:B28)&gt;0,A21=""),"ERRO: Não identificou o ano de escolaridade!","")</f>
        <v/>
      </c>
    </row>
    <row r="22" spans="1:26" ht="28.5" customHeight="1" x14ac:dyDescent="0.2">
      <c r="A22" s="271"/>
      <c r="B22" s="132"/>
      <c r="C22" s="160"/>
      <c r="D22" s="133"/>
      <c r="E22" s="133"/>
      <c r="F22" s="134" t="str">
        <f t="shared" si="0"/>
        <v/>
      </c>
      <c r="G22" s="133"/>
      <c r="H22" s="134" t="str">
        <f t="shared" si="1"/>
        <v/>
      </c>
      <c r="I22" s="133"/>
      <c r="J22" s="134" t="str">
        <f t="shared" si="2"/>
        <v/>
      </c>
      <c r="K22" s="133"/>
      <c r="L22" s="134" t="str">
        <f t="shared" si="3"/>
        <v/>
      </c>
      <c r="M22" s="133"/>
      <c r="N22" s="134" t="str">
        <f t="shared" si="4"/>
        <v/>
      </c>
      <c r="O22" s="134" t="str">
        <f t="shared" si="5"/>
        <v/>
      </c>
      <c r="P22" s="135" t="str">
        <f t="shared" si="6"/>
        <v/>
      </c>
      <c r="Q22" s="133"/>
      <c r="R22" s="133"/>
      <c r="S22" s="133"/>
      <c r="T22" s="133"/>
      <c r="U22" s="133"/>
      <c r="V22" s="133"/>
      <c r="W22" s="133"/>
      <c r="X22" s="162" t="str">
        <f t="shared" si="7"/>
        <v/>
      </c>
      <c r="Y22" s="161" t="str">
        <f t="shared" si="8"/>
        <v/>
      </c>
      <c r="Z22" s="192"/>
    </row>
    <row r="23" spans="1:26" ht="28.5" customHeight="1" x14ac:dyDescent="0.2">
      <c r="A23" s="271"/>
      <c r="B23" s="132"/>
      <c r="C23" s="160"/>
      <c r="D23" s="133"/>
      <c r="E23" s="133"/>
      <c r="F23" s="134" t="str">
        <f t="shared" si="0"/>
        <v/>
      </c>
      <c r="G23" s="133"/>
      <c r="H23" s="134" t="str">
        <f t="shared" si="1"/>
        <v/>
      </c>
      <c r="I23" s="133"/>
      <c r="J23" s="134" t="str">
        <f t="shared" si="2"/>
        <v/>
      </c>
      <c r="K23" s="133"/>
      <c r="L23" s="134" t="str">
        <f t="shared" si="3"/>
        <v/>
      </c>
      <c r="M23" s="133"/>
      <c r="N23" s="134" t="str">
        <f t="shared" si="4"/>
        <v/>
      </c>
      <c r="O23" s="134" t="str">
        <f t="shared" si="5"/>
        <v/>
      </c>
      <c r="P23" s="135" t="str">
        <f t="shared" si="6"/>
        <v/>
      </c>
      <c r="Q23" s="133"/>
      <c r="R23" s="133"/>
      <c r="S23" s="133"/>
      <c r="T23" s="133"/>
      <c r="U23" s="133"/>
      <c r="V23" s="133"/>
      <c r="W23" s="133"/>
      <c r="X23" s="162" t="str">
        <f t="shared" si="7"/>
        <v/>
      </c>
      <c r="Y23" s="161" t="str">
        <f t="shared" si="8"/>
        <v/>
      </c>
      <c r="Z23" s="192"/>
    </row>
    <row r="24" spans="1:26" ht="28.5" customHeight="1" x14ac:dyDescent="0.2">
      <c r="A24" s="271"/>
      <c r="B24" s="132"/>
      <c r="C24" s="160"/>
      <c r="D24" s="133"/>
      <c r="E24" s="133"/>
      <c r="F24" s="134" t="str">
        <f t="shared" si="0"/>
        <v/>
      </c>
      <c r="G24" s="133"/>
      <c r="H24" s="134" t="str">
        <f t="shared" si="1"/>
        <v/>
      </c>
      <c r="I24" s="133"/>
      <c r="J24" s="134" t="str">
        <f t="shared" si="2"/>
        <v/>
      </c>
      <c r="K24" s="133"/>
      <c r="L24" s="134" t="str">
        <f t="shared" si="3"/>
        <v/>
      </c>
      <c r="M24" s="133"/>
      <c r="N24" s="134" t="str">
        <f t="shared" si="4"/>
        <v/>
      </c>
      <c r="O24" s="134" t="str">
        <f t="shared" si="5"/>
        <v/>
      </c>
      <c r="P24" s="135" t="str">
        <f t="shared" si="6"/>
        <v/>
      </c>
      <c r="Q24" s="133"/>
      <c r="R24" s="133"/>
      <c r="S24" s="133"/>
      <c r="T24" s="133"/>
      <c r="U24" s="133"/>
      <c r="V24" s="133"/>
      <c r="W24" s="133"/>
      <c r="X24" s="162" t="str">
        <f t="shared" si="7"/>
        <v/>
      </c>
      <c r="Y24" s="161" t="str">
        <f t="shared" si="8"/>
        <v/>
      </c>
      <c r="Z24" s="192"/>
    </row>
    <row r="25" spans="1:26" ht="28.5" customHeight="1" x14ac:dyDescent="0.2">
      <c r="A25" s="271"/>
      <c r="B25" s="132"/>
      <c r="C25" s="160"/>
      <c r="D25" s="133"/>
      <c r="E25" s="133"/>
      <c r="F25" s="134" t="str">
        <f t="shared" si="0"/>
        <v/>
      </c>
      <c r="G25" s="133"/>
      <c r="H25" s="134" t="str">
        <f t="shared" si="1"/>
        <v/>
      </c>
      <c r="I25" s="133"/>
      <c r="J25" s="134" t="str">
        <f t="shared" si="2"/>
        <v/>
      </c>
      <c r="K25" s="133"/>
      <c r="L25" s="134" t="str">
        <f t="shared" si="3"/>
        <v/>
      </c>
      <c r="M25" s="133"/>
      <c r="N25" s="134" t="str">
        <f t="shared" si="4"/>
        <v/>
      </c>
      <c r="O25" s="134" t="str">
        <f t="shared" si="5"/>
        <v/>
      </c>
      <c r="P25" s="135" t="str">
        <f t="shared" si="6"/>
        <v/>
      </c>
      <c r="Q25" s="133"/>
      <c r="R25" s="133"/>
      <c r="S25" s="133"/>
      <c r="T25" s="133"/>
      <c r="U25" s="133"/>
      <c r="V25" s="133"/>
      <c r="W25" s="133"/>
      <c r="X25" s="162" t="str">
        <f t="shared" si="7"/>
        <v/>
      </c>
      <c r="Y25" s="161" t="str">
        <f t="shared" si="8"/>
        <v/>
      </c>
      <c r="Z25" s="192"/>
    </row>
    <row r="26" spans="1:26" ht="28.5" customHeight="1" x14ac:dyDescent="0.2">
      <c r="A26" s="271"/>
      <c r="B26" s="132"/>
      <c r="C26" s="160"/>
      <c r="D26" s="133"/>
      <c r="E26" s="133"/>
      <c r="F26" s="134" t="str">
        <f t="shared" si="0"/>
        <v/>
      </c>
      <c r="G26" s="133"/>
      <c r="H26" s="134" t="str">
        <f t="shared" si="1"/>
        <v/>
      </c>
      <c r="I26" s="133"/>
      <c r="J26" s="134" t="str">
        <f t="shared" si="2"/>
        <v/>
      </c>
      <c r="K26" s="133"/>
      <c r="L26" s="134" t="str">
        <f t="shared" si="3"/>
        <v/>
      </c>
      <c r="M26" s="133"/>
      <c r="N26" s="134" t="str">
        <f t="shared" si="4"/>
        <v/>
      </c>
      <c r="O26" s="134" t="str">
        <f t="shared" si="5"/>
        <v/>
      </c>
      <c r="P26" s="135" t="str">
        <f t="shared" si="6"/>
        <v/>
      </c>
      <c r="Q26" s="133"/>
      <c r="R26" s="133"/>
      <c r="S26" s="133"/>
      <c r="T26" s="133"/>
      <c r="U26" s="133"/>
      <c r="V26" s="133"/>
      <c r="W26" s="133"/>
      <c r="X26" s="162" t="str">
        <f t="shared" si="7"/>
        <v/>
      </c>
      <c r="Y26" s="161" t="str">
        <f t="shared" si="8"/>
        <v/>
      </c>
      <c r="Z26" s="192"/>
    </row>
    <row r="27" spans="1:26" ht="28.5" customHeight="1" x14ac:dyDescent="0.2">
      <c r="A27" s="271"/>
      <c r="B27" s="132"/>
      <c r="C27" s="160"/>
      <c r="D27" s="133"/>
      <c r="E27" s="133"/>
      <c r="F27" s="134" t="str">
        <f t="shared" si="0"/>
        <v/>
      </c>
      <c r="G27" s="133"/>
      <c r="H27" s="134" t="str">
        <f t="shared" si="1"/>
        <v/>
      </c>
      <c r="I27" s="133"/>
      <c r="J27" s="134" t="str">
        <f t="shared" si="2"/>
        <v/>
      </c>
      <c r="K27" s="133"/>
      <c r="L27" s="134" t="str">
        <f t="shared" si="3"/>
        <v/>
      </c>
      <c r="M27" s="133"/>
      <c r="N27" s="134" t="str">
        <f t="shared" si="4"/>
        <v/>
      </c>
      <c r="O27" s="134" t="str">
        <f t="shared" si="5"/>
        <v/>
      </c>
      <c r="P27" s="135" t="str">
        <f t="shared" si="6"/>
        <v/>
      </c>
      <c r="Q27" s="133"/>
      <c r="R27" s="133"/>
      <c r="S27" s="133"/>
      <c r="T27" s="133"/>
      <c r="U27" s="133"/>
      <c r="V27" s="133"/>
      <c r="W27" s="133"/>
      <c r="X27" s="162" t="str">
        <f t="shared" si="7"/>
        <v/>
      </c>
      <c r="Y27" s="161" t="str">
        <f t="shared" si="8"/>
        <v/>
      </c>
      <c r="Z27" s="192"/>
    </row>
    <row r="28" spans="1:26" ht="28.5" customHeight="1" x14ac:dyDescent="0.2">
      <c r="A28" s="272"/>
      <c r="B28" s="132"/>
      <c r="C28" s="160"/>
      <c r="D28" s="133"/>
      <c r="E28" s="133"/>
      <c r="F28" s="134" t="str">
        <f t="shared" si="0"/>
        <v/>
      </c>
      <c r="G28" s="133"/>
      <c r="H28" s="134" t="str">
        <f t="shared" si="1"/>
        <v/>
      </c>
      <c r="I28" s="133"/>
      <c r="J28" s="134" t="str">
        <f t="shared" si="2"/>
        <v/>
      </c>
      <c r="K28" s="133"/>
      <c r="L28" s="134" t="str">
        <f t="shared" si="3"/>
        <v/>
      </c>
      <c r="M28" s="133"/>
      <c r="N28" s="134" t="str">
        <f t="shared" si="4"/>
        <v/>
      </c>
      <c r="O28" s="134" t="str">
        <f t="shared" si="5"/>
        <v/>
      </c>
      <c r="P28" s="135" t="str">
        <f t="shared" si="6"/>
        <v/>
      </c>
      <c r="Q28" s="133"/>
      <c r="R28" s="133"/>
      <c r="S28" s="133"/>
      <c r="T28" s="133"/>
      <c r="U28" s="133"/>
      <c r="V28" s="133"/>
      <c r="W28" s="133"/>
      <c r="X28" s="162" t="str">
        <f t="shared" si="7"/>
        <v/>
      </c>
      <c r="Y28" s="161" t="str">
        <f t="shared" si="8"/>
        <v/>
      </c>
      <c r="Z28" s="192"/>
    </row>
    <row r="29" spans="1:26" ht="28.5" customHeight="1" x14ac:dyDescent="0.2">
      <c r="A29" s="270"/>
      <c r="B29" s="132"/>
      <c r="C29" s="160"/>
      <c r="D29" s="133"/>
      <c r="E29" s="133"/>
      <c r="F29" s="134" t="str">
        <f t="shared" si="0"/>
        <v/>
      </c>
      <c r="G29" s="133"/>
      <c r="H29" s="134" t="str">
        <f t="shared" si="1"/>
        <v/>
      </c>
      <c r="I29" s="133"/>
      <c r="J29" s="134" t="str">
        <f t="shared" si="2"/>
        <v/>
      </c>
      <c r="K29" s="133"/>
      <c r="L29" s="134" t="str">
        <f t="shared" si="3"/>
        <v/>
      </c>
      <c r="M29" s="133"/>
      <c r="N29" s="134" t="str">
        <f t="shared" si="4"/>
        <v/>
      </c>
      <c r="O29" s="134" t="str">
        <f t="shared" si="5"/>
        <v/>
      </c>
      <c r="P29" s="135" t="str">
        <f t="shared" si="6"/>
        <v/>
      </c>
      <c r="Q29" s="133"/>
      <c r="R29" s="133"/>
      <c r="S29" s="133"/>
      <c r="T29" s="133"/>
      <c r="U29" s="133"/>
      <c r="V29" s="133"/>
      <c r="W29" s="133"/>
      <c r="X29" s="162" t="str">
        <f t="shared" si="7"/>
        <v/>
      </c>
      <c r="Y29" s="161" t="str">
        <f t="shared" si="8"/>
        <v/>
      </c>
      <c r="Z29" s="191" t="str">
        <f>IF(AND(COUNTA(B29:B36)&gt;0,A29=""),"ERRO: Não identificou o ano de escolaridade!","")</f>
        <v/>
      </c>
    </row>
    <row r="30" spans="1:26" ht="28.5" customHeight="1" x14ac:dyDescent="0.2">
      <c r="A30" s="271"/>
      <c r="B30" s="132"/>
      <c r="C30" s="160"/>
      <c r="D30" s="133"/>
      <c r="E30" s="133"/>
      <c r="F30" s="134" t="str">
        <f t="shared" si="0"/>
        <v/>
      </c>
      <c r="G30" s="133"/>
      <c r="H30" s="134" t="str">
        <f t="shared" si="1"/>
        <v/>
      </c>
      <c r="I30" s="133"/>
      <c r="J30" s="134" t="str">
        <f t="shared" si="2"/>
        <v/>
      </c>
      <c r="K30" s="133"/>
      <c r="L30" s="134" t="str">
        <f t="shared" si="3"/>
        <v/>
      </c>
      <c r="M30" s="133"/>
      <c r="N30" s="134" t="str">
        <f t="shared" si="4"/>
        <v/>
      </c>
      <c r="O30" s="134" t="str">
        <f t="shared" si="5"/>
        <v/>
      </c>
      <c r="P30" s="135" t="str">
        <f t="shared" si="6"/>
        <v/>
      </c>
      <c r="Q30" s="133"/>
      <c r="R30" s="133"/>
      <c r="S30" s="133"/>
      <c r="T30" s="133"/>
      <c r="U30" s="133"/>
      <c r="V30" s="133"/>
      <c r="W30" s="133"/>
      <c r="X30" s="162" t="str">
        <f t="shared" si="7"/>
        <v/>
      </c>
      <c r="Y30" s="161" t="str">
        <f t="shared" si="8"/>
        <v/>
      </c>
      <c r="Z30" s="192"/>
    </row>
    <row r="31" spans="1:26" ht="28.5" customHeight="1" x14ac:dyDescent="0.2">
      <c r="A31" s="271"/>
      <c r="B31" s="132"/>
      <c r="C31" s="160"/>
      <c r="D31" s="133"/>
      <c r="E31" s="133"/>
      <c r="F31" s="134" t="str">
        <f t="shared" si="0"/>
        <v/>
      </c>
      <c r="G31" s="133"/>
      <c r="H31" s="134" t="str">
        <f t="shared" si="1"/>
        <v/>
      </c>
      <c r="I31" s="133"/>
      <c r="J31" s="134" t="str">
        <f t="shared" si="2"/>
        <v/>
      </c>
      <c r="K31" s="133"/>
      <c r="L31" s="134" t="str">
        <f t="shared" si="3"/>
        <v/>
      </c>
      <c r="M31" s="133"/>
      <c r="N31" s="134" t="str">
        <f t="shared" si="4"/>
        <v/>
      </c>
      <c r="O31" s="134" t="str">
        <f t="shared" si="5"/>
        <v/>
      </c>
      <c r="P31" s="135" t="str">
        <f t="shared" si="6"/>
        <v/>
      </c>
      <c r="Q31" s="133"/>
      <c r="R31" s="133"/>
      <c r="S31" s="133"/>
      <c r="T31" s="133"/>
      <c r="U31" s="133"/>
      <c r="V31" s="133"/>
      <c r="W31" s="133"/>
      <c r="X31" s="162" t="str">
        <f t="shared" si="7"/>
        <v/>
      </c>
      <c r="Y31" s="161" t="str">
        <f t="shared" si="8"/>
        <v/>
      </c>
      <c r="Z31" s="192"/>
    </row>
    <row r="32" spans="1:26" ht="28.5" customHeight="1" x14ac:dyDescent="0.2">
      <c r="A32" s="271"/>
      <c r="B32" s="132"/>
      <c r="C32" s="160"/>
      <c r="D32" s="133"/>
      <c r="E32" s="133"/>
      <c r="F32" s="134" t="str">
        <f t="shared" si="0"/>
        <v/>
      </c>
      <c r="G32" s="133"/>
      <c r="H32" s="134" t="str">
        <f t="shared" si="1"/>
        <v/>
      </c>
      <c r="I32" s="133"/>
      <c r="J32" s="134" t="str">
        <f t="shared" si="2"/>
        <v/>
      </c>
      <c r="K32" s="133"/>
      <c r="L32" s="134" t="str">
        <f t="shared" si="3"/>
        <v/>
      </c>
      <c r="M32" s="133"/>
      <c r="N32" s="134" t="str">
        <f t="shared" si="4"/>
        <v/>
      </c>
      <c r="O32" s="134" t="str">
        <f t="shared" si="5"/>
        <v/>
      </c>
      <c r="P32" s="135" t="str">
        <f t="shared" si="6"/>
        <v/>
      </c>
      <c r="Q32" s="133"/>
      <c r="R32" s="133"/>
      <c r="S32" s="133"/>
      <c r="T32" s="133"/>
      <c r="U32" s="133"/>
      <c r="V32" s="133"/>
      <c r="W32" s="133"/>
      <c r="X32" s="162" t="str">
        <f t="shared" si="7"/>
        <v/>
      </c>
      <c r="Y32" s="161" t="str">
        <f t="shared" si="8"/>
        <v/>
      </c>
      <c r="Z32" s="192"/>
    </row>
    <row r="33" spans="1:26" ht="28.5" customHeight="1" x14ac:dyDescent="0.2">
      <c r="A33" s="271"/>
      <c r="B33" s="132"/>
      <c r="C33" s="160"/>
      <c r="D33" s="133"/>
      <c r="E33" s="133"/>
      <c r="F33" s="134" t="str">
        <f t="shared" si="0"/>
        <v/>
      </c>
      <c r="G33" s="133"/>
      <c r="H33" s="134" t="str">
        <f t="shared" si="1"/>
        <v/>
      </c>
      <c r="I33" s="133"/>
      <c r="J33" s="134" t="str">
        <f t="shared" si="2"/>
        <v/>
      </c>
      <c r="K33" s="133"/>
      <c r="L33" s="134" t="str">
        <f t="shared" si="3"/>
        <v/>
      </c>
      <c r="M33" s="133"/>
      <c r="N33" s="134" t="str">
        <f t="shared" si="4"/>
        <v/>
      </c>
      <c r="O33" s="134" t="str">
        <f t="shared" si="5"/>
        <v/>
      </c>
      <c r="P33" s="135" t="str">
        <f t="shared" si="6"/>
        <v/>
      </c>
      <c r="Q33" s="133"/>
      <c r="R33" s="133"/>
      <c r="S33" s="133"/>
      <c r="T33" s="133"/>
      <c r="U33" s="133"/>
      <c r="V33" s="133"/>
      <c r="W33" s="133"/>
      <c r="X33" s="162" t="str">
        <f t="shared" si="7"/>
        <v/>
      </c>
      <c r="Y33" s="161" t="str">
        <f t="shared" si="8"/>
        <v/>
      </c>
      <c r="Z33" s="192"/>
    </row>
    <row r="34" spans="1:26" ht="28.5" customHeight="1" x14ac:dyDescent="0.2">
      <c r="A34" s="271"/>
      <c r="B34" s="132"/>
      <c r="C34" s="160"/>
      <c r="D34" s="133"/>
      <c r="E34" s="133"/>
      <c r="F34" s="134" t="str">
        <f t="shared" si="0"/>
        <v/>
      </c>
      <c r="G34" s="133"/>
      <c r="H34" s="134" t="str">
        <f t="shared" si="1"/>
        <v/>
      </c>
      <c r="I34" s="133"/>
      <c r="J34" s="134" t="str">
        <f t="shared" si="2"/>
        <v/>
      </c>
      <c r="K34" s="133"/>
      <c r="L34" s="134" t="str">
        <f t="shared" si="3"/>
        <v/>
      </c>
      <c r="M34" s="133"/>
      <c r="N34" s="134" t="str">
        <f t="shared" si="4"/>
        <v/>
      </c>
      <c r="O34" s="134" t="str">
        <f t="shared" si="5"/>
        <v/>
      </c>
      <c r="P34" s="135" t="str">
        <f t="shared" si="6"/>
        <v/>
      </c>
      <c r="Q34" s="133"/>
      <c r="R34" s="133"/>
      <c r="S34" s="133"/>
      <c r="T34" s="133"/>
      <c r="U34" s="133"/>
      <c r="V34" s="133"/>
      <c r="W34" s="133"/>
      <c r="X34" s="162" t="str">
        <f t="shared" si="7"/>
        <v/>
      </c>
      <c r="Y34" s="161" t="str">
        <f t="shared" si="8"/>
        <v/>
      </c>
      <c r="Z34" s="192"/>
    </row>
    <row r="35" spans="1:26" ht="28.5" customHeight="1" x14ac:dyDescent="0.2">
      <c r="A35" s="271"/>
      <c r="B35" s="132"/>
      <c r="C35" s="160"/>
      <c r="D35" s="133"/>
      <c r="E35" s="133"/>
      <c r="F35" s="134" t="str">
        <f t="shared" si="0"/>
        <v/>
      </c>
      <c r="G35" s="133"/>
      <c r="H35" s="134" t="str">
        <f t="shared" si="1"/>
        <v/>
      </c>
      <c r="I35" s="133"/>
      <c r="J35" s="134" t="str">
        <f t="shared" si="2"/>
        <v/>
      </c>
      <c r="K35" s="133"/>
      <c r="L35" s="134" t="str">
        <f t="shared" si="3"/>
        <v/>
      </c>
      <c r="M35" s="133"/>
      <c r="N35" s="134" t="str">
        <f t="shared" si="4"/>
        <v/>
      </c>
      <c r="O35" s="134" t="str">
        <f t="shared" si="5"/>
        <v/>
      </c>
      <c r="P35" s="135" t="str">
        <f t="shared" si="6"/>
        <v/>
      </c>
      <c r="Q35" s="133"/>
      <c r="R35" s="133"/>
      <c r="S35" s="133"/>
      <c r="T35" s="133"/>
      <c r="U35" s="133"/>
      <c r="V35" s="133"/>
      <c r="W35" s="133"/>
      <c r="X35" s="162" t="str">
        <f t="shared" si="7"/>
        <v/>
      </c>
      <c r="Y35" s="161" t="str">
        <f t="shared" si="8"/>
        <v/>
      </c>
      <c r="Z35" s="192"/>
    </row>
    <row r="36" spans="1:26" ht="28.5" customHeight="1" x14ac:dyDescent="0.2">
      <c r="A36" s="272"/>
      <c r="B36" s="132"/>
      <c r="C36" s="160"/>
      <c r="D36" s="133"/>
      <c r="E36" s="133"/>
      <c r="F36" s="134" t="str">
        <f t="shared" si="0"/>
        <v/>
      </c>
      <c r="G36" s="133"/>
      <c r="H36" s="134" t="str">
        <f t="shared" si="1"/>
        <v/>
      </c>
      <c r="I36" s="133"/>
      <c r="J36" s="134" t="str">
        <f t="shared" si="2"/>
        <v/>
      </c>
      <c r="K36" s="133"/>
      <c r="L36" s="134" t="str">
        <f t="shared" si="3"/>
        <v/>
      </c>
      <c r="M36" s="133"/>
      <c r="N36" s="134" t="str">
        <f t="shared" si="4"/>
        <v/>
      </c>
      <c r="O36" s="134" t="str">
        <f t="shared" si="5"/>
        <v/>
      </c>
      <c r="P36" s="135" t="str">
        <f t="shared" si="6"/>
        <v/>
      </c>
      <c r="Q36" s="133"/>
      <c r="R36" s="133"/>
      <c r="S36" s="133"/>
      <c r="T36" s="133"/>
      <c r="U36" s="133"/>
      <c r="V36" s="133"/>
      <c r="W36" s="133"/>
      <c r="X36" s="162" t="str">
        <f t="shared" si="7"/>
        <v/>
      </c>
      <c r="Y36" s="161" t="str">
        <f t="shared" si="8"/>
        <v/>
      </c>
      <c r="Z36" s="192"/>
    </row>
    <row r="37" spans="1:26" ht="28.5" customHeight="1" x14ac:dyDescent="0.2">
      <c r="A37" s="270"/>
      <c r="B37" s="132"/>
      <c r="C37" s="160"/>
      <c r="D37" s="133"/>
      <c r="E37" s="133"/>
      <c r="F37" s="134" t="str">
        <f t="shared" si="0"/>
        <v/>
      </c>
      <c r="G37" s="133"/>
      <c r="H37" s="134" t="str">
        <f t="shared" si="1"/>
        <v/>
      </c>
      <c r="I37" s="133"/>
      <c r="J37" s="134" t="str">
        <f t="shared" si="2"/>
        <v/>
      </c>
      <c r="K37" s="133"/>
      <c r="L37" s="134" t="str">
        <f t="shared" si="3"/>
        <v/>
      </c>
      <c r="M37" s="133"/>
      <c r="N37" s="134" t="str">
        <f t="shared" si="4"/>
        <v/>
      </c>
      <c r="O37" s="134" t="str">
        <f t="shared" si="5"/>
        <v/>
      </c>
      <c r="P37" s="135" t="str">
        <f t="shared" si="6"/>
        <v/>
      </c>
      <c r="Q37" s="133"/>
      <c r="R37" s="133"/>
      <c r="S37" s="133"/>
      <c r="T37" s="133"/>
      <c r="U37" s="133"/>
      <c r="V37" s="133"/>
      <c r="W37" s="133"/>
      <c r="X37" s="162" t="str">
        <f t="shared" si="7"/>
        <v/>
      </c>
      <c r="Y37" s="161" t="str">
        <f t="shared" si="8"/>
        <v/>
      </c>
      <c r="Z37" s="191" t="str">
        <f>IF(AND(COUNTA(B37:B44)&gt;0,A37=""),"ERRO: Não identificou o ano de escolaridade!","")</f>
        <v/>
      </c>
    </row>
    <row r="38" spans="1:26" ht="28.5" customHeight="1" x14ac:dyDescent="0.2">
      <c r="A38" s="271"/>
      <c r="B38" s="132"/>
      <c r="C38" s="160"/>
      <c r="D38" s="133"/>
      <c r="E38" s="133"/>
      <c r="F38" s="134" t="str">
        <f t="shared" si="0"/>
        <v/>
      </c>
      <c r="G38" s="133"/>
      <c r="H38" s="134" t="str">
        <f t="shared" si="1"/>
        <v/>
      </c>
      <c r="I38" s="133"/>
      <c r="J38" s="134" t="str">
        <f t="shared" si="2"/>
        <v/>
      </c>
      <c r="K38" s="133"/>
      <c r="L38" s="134" t="str">
        <f t="shared" si="3"/>
        <v/>
      </c>
      <c r="M38" s="133"/>
      <c r="N38" s="134" t="str">
        <f t="shared" si="4"/>
        <v/>
      </c>
      <c r="O38" s="134" t="str">
        <f t="shared" si="5"/>
        <v/>
      </c>
      <c r="P38" s="135" t="str">
        <f t="shared" si="6"/>
        <v/>
      </c>
      <c r="Q38" s="133"/>
      <c r="R38" s="133"/>
      <c r="S38" s="133"/>
      <c r="T38" s="133"/>
      <c r="U38" s="133"/>
      <c r="V38" s="133"/>
      <c r="W38" s="133"/>
      <c r="X38" s="162" t="str">
        <f t="shared" si="7"/>
        <v/>
      </c>
      <c r="Y38" s="161" t="str">
        <f t="shared" si="8"/>
        <v/>
      </c>
      <c r="Z38" s="192"/>
    </row>
    <row r="39" spans="1:26" ht="28.5" customHeight="1" x14ac:dyDescent="0.2">
      <c r="A39" s="271"/>
      <c r="B39" s="132"/>
      <c r="C39" s="160"/>
      <c r="D39" s="133"/>
      <c r="E39" s="133"/>
      <c r="F39" s="134" t="str">
        <f t="shared" si="0"/>
        <v/>
      </c>
      <c r="G39" s="133"/>
      <c r="H39" s="134" t="str">
        <f t="shared" si="1"/>
        <v/>
      </c>
      <c r="I39" s="133"/>
      <c r="J39" s="134" t="str">
        <f t="shared" si="2"/>
        <v/>
      </c>
      <c r="K39" s="133"/>
      <c r="L39" s="134" t="str">
        <f t="shared" si="3"/>
        <v/>
      </c>
      <c r="M39" s="133"/>
      <c r="N39" s="134" t="str">
        <f t="shared" si="4"/>
        <v/>
      </c>
      <c r="O39" s="134" t="str">
        <f t="shared" si="5"/>
        <v/>
      </c>
      <c r="P39" s="135" t="str">
        <f t="shared" si="6"/>
        <v/>
      </c>
      <c r="Q39" s="133"/>
      <c r="R39" s="133"/>
      <c r="S39" s="133"/>
      <c r="T39" s="133"/>
      <c r="U39" s="133"/>
      <c r="V39" s="133"/>
      <c r="W39" s="133"/>
      <c r="X39" s="162" t="str">
        <f t="shared" si="7"/>
        <v/>
      </c>
      <c r="Y39" s="161" t="str">
        <f t="shared" si="8"/>
        <v/>
      </c>
      <c r="Z39" s="192"/>
    </row>
    <row r="40" spans="1:26" ht="28.5" customHeight="1" x14ac:dyDescent="0.2">
      <c r="A40" s="271"/>
      <c r="B40" s="132"/>
      <c r="C40" s="160"/>
      <c r="D40" s="133"/>
      <c r="E40" s="133"/>
      <c r="F40" s="134" t="str">
        <f t="shared" si="0"/>
        <v/>
      </c>
      <c r="G40" s="133"/>
      <c r="H40" s="134" t="str">
        <f t="shared" si="1"/>
        <v/>
      </c>
      <c r="I40" s="133"/>
      <c r="J40" s="134" t="str">
        <f t="shared" si="2"/>
        <v/>
      </c>
      <c r="K40" s="133"/>
      <c r="L40" s="134" t="str">
        <f t="shared" si="3"/>
        <v/>
      </c>
      <c r="M40" s="133"/>
      <c r="N40" s="134" t="str">
        <f t="shared" si="4"/>
        <v/>
      </c>
      <c r="O40" s="134" t="str">
        <f t="shared" si="5"/>
        <v/>
      </c>
      <c r="P40" s="135" t="str">
        <f t="shared" si="6"/>
        <v/>
      </c>
      <c r="Q40" s="133"/>
      <c r="R40" s="133"/>
      <c r="S40" s="133"/>
      <c r="T40" s="133"/>
      <c r="U40" s="133"/>
      <c r="V40" s="133"/>
      <c r="W40" s="133"/>
      <c r="X40" s="162" t="str">
        <f t="shared" si="7"/>
        <v/>
      </c>
      <c r="Y40" s="161" t="str">
        <f t="shared" si="8"/>
        <v/>
      </c>
      <c r="Z40" s="192"/>
    </row>
    <row r="41" spans="1:26" ht="28.5" customHeight="1" x14ac:dyDescent="0.2">
      <c r="A41" s="271"/>
      <c r="B41" s="132"/>
      <c r="C41" s="160"/>
      <c r="D41" s="133"/>
      <c r="E41" s="133"/>
      <c r="F41" s="134" t="str">
        <f t="shared" si="0"/>
        <v/>
      </c>
      <c r="G41" s="133"/>
      <c r="H41" s="134" t="str">
        <f t="shared" si="1"/>
        <v/>
      </c>
      <c r="I41" s="133"/>
      <c r="J41" s="134" t="str">
        <f t="shared" si="2"/>
        <v/>
      </c>
      <c r="K41" s="133"/>
      <c r="L41" s="134" t="str">
        <f t="shared" si="3"/>
        <v/>
      </c>
      <c r="M41" s="133"/>
      <c r="N41" s="134" t="str">
        <f t="shared" si="4"/>
        <v/>
      </c>
      <c r="O41" s="134" t="str">
        <f t="shared" si="5"/>
        <v/>
      </c>
      <c r="P41" s="135" t="str">
        <f t="shared" si="6"/>
        <v/>
      </c>
      <c r="Q41" s="133"/>
      <c r="R41" s="133"/>
      <c r="S41" s="133"/>
      <c r="T41" s="133"/>
      <c r="U41" s="133"/>
      <c r="V41" s="133"/>
      <c r="W41" s="133"/>
      <c r="X41" s="162" t="str">
        <f t="shared" si="7"/>
        <v/>
      </c>
      <c r="Y41" s="161" t="str">
        <f t="shared" si="8"/>
        <v/>
      </c>
      <c r="Z41" s="192"/>
    </row>
    <row r="42" spans="1:26" ht="28.5" customHeight="1" x14ac:dyDescent="0.2">
      <c r="A42" s="271"/>
      <c r="B42" s="132"/>
      <c r="C42" s="160"/>
      <c r="D42" s="133"/>
      <c r="E42" s="133"/>
      <c r="F42" s="134" t="str">
        <f t="shared" si="0"/>
        <v/>
      </c>
      <c r="G42" s="133"/>
      <c r="H42" s="134" t="str">
        <f t="shared" si="1"/>
        <v/>
      </c>
      <c r="I42" s="133"/>
      <c r="J42" s="134" t="str">
        <f t="shared" si="2"/>
        <v/>
      </c>
      <c r="K42" s="133"/>
      <c r="L42" s="134" t="str">
        <f t="shared" si="3"/>
        <v/>
      </c>
      <c r="M42" s="133"/>
      <c r="N42" s="134" t="str">
        <f t="shared" si="4"/>
        <v/>
      </c>
      <c r="O42" s="134" t="str">
        <f t="shared" si="5"/>
        <v/>
      </c>
      <c r="P42" s="135" t="str">
        <f t="shared" si="6"/>
        <v/>
      </c>
      <c r="Q42" s="133"/>
      <c r="R42" s="133"/>
      <c r="S42" s="133"/>
      <c r="T42" s="133"/>
      <c r="U42" s="133"/>
      <c r="V42" s="133"/>
      <c r="W42" s="133"/>
      <c r="X42" s="162" t="str">
        <f t="shared" si="7"/>
        <v/>
      </c>
      <c r="Y42" s="161" t="str">
        <f t="shared" si="8"/>
        <v/>
      </c>
      <c r="Z42" s="192"/>
    </row>
    <row r="43" spans="1:26" ht="28.5" customHeight="1" x14ac:dyDescent="0.2">
      <c r="A43" s="271"/>
      <c r="B43" s="132"/>
      <c r="C43" s="160"/>
      <c r="D43" s="133"/>
      <c r="E43" s="133"/>
      <c r="F43" s="134" t="str">
        <f t="shared" si="0"/>
        <v/>
      </c>
      <c r="G43" s="133"/>
      <c r="H43" s="134" t="str">
        <f t="shared" si="1"/>
        <v/>
      </c>
      <c r="I43" s="133"/>
      <c r="J43" s="134" t="str">
        <f t="shared" si="2"/>
        <v/>
      </c>
      <c r="K43" s="133"/>
      <c r="L43" s="134" t="str">
        <f t="shared" si="3"/>
        <v/>
      </c>
      <c r="M43" s="133"/>
      <c r="N43" s="134" t="str">
        <f t="shared" si="4"/>
        <v/>
      </c>
      <c r="O43" s="134" t="str">
        <f t="shared" si="5"/>
        <v/>
      </c>
      <c r="P43" s="135" t="str">
        <f t="shared" si="6"/>
        <v/>
      </c>
      <c r="Q43" s="133"/>
      <c r="R43" s="133"/>
      <c r="S43" s="133"/>
      <c r="T43" s="133"/>
      <c r="U43" s="133"/>
      <c r="V43" s="133"/>
      <c r="W43" s="133"/>
      <c r="X43" s="162" t="str">
        <f t="shared" si="7"/>
        <v/>
      </c>
      <c r="Y43" s="161" t="str">
        <f t="shared" si="8"/>
        <v/>
      </c>
      <c r="Z43" s="192"/>
    </row>
    <row r="44" spans="1:26" ht="28.5" customHeight="1" x14ac:dyDescent="0.2">
      <c r="A44" s="272"/>
      <c r="B44" s="132"/>
      <c r="C44" s="160"/>
      <c r="D44" s="133"/>
      <c r="E44" s="133"/>
      <c r="F44" s="134" t="str">
        <f t="shared" si="0"/>
        <v/>
      </c>
      <c r="G44" s="133"/>
      <c r="H44" s="134" t="str">
        <f t="shared" si="1"/>
        <v/>
      </c>
      <c r="I44" s="133"/>
      <c r="J44" s="134" t="str">
        <f t="shared" si="2"/>
        <v/>
      </c>
      <c r="K44" s="133"/>
      <c r="L44" s="134" t="str">
        <f t="shared" si="3"/>
        <v/>
      </c>
      <c r="M44" s="133"/>
      <c r="N44" s="134" t="str">
        <f t="shared" si="4"/>
        <v/>
      </c>
      <c r="O44" s="134" t="str">
        <f t="shared" si="5"/>
        <v/>
      </c>
      <c r="P44" s="135" t="str">
        <f t="shared" si="6"/>
        <v/>
      </c>
      <c r="Q44" s="133"/>
      <c r="R44" s="133"/>
      <c r="S44" s="133"/>
      <c r="T44" s="133"/>
      <c r="U44" s="133"/>
      <c r="V44" s="133"/>
      <c r="W44" s="133"/>
      <c r="X44" s="162" t="str">
        <f t="shared" si="7"/>
        <v/>
      </c>
      <c r="Y44" s="161" t="str">
        <f t="shared" si="8"/>
        <v/>
      </c>
      <c r="Z44" s="192"/>
    </row>
    <row r="45" spans="1:26" s="136" customFormat="1" ht="18.75" customHeight="1" x14ac:dyDescent="0.2">
      <c r="B45" s="137"/>
      <c r="C45" s="147"/>
      <c r="D45" s="137" t="s">
        <v>160</v>
      </c>
      <c r="E45" s="138"/>
      <c r="F45" s="138"/>
      <c r="G45" s="138"/>
      <c r="H45" s="186"/>
      <c r="I45" s="186"/>
      <c r="J45" s="186"/>
      <c r="K45" s="186"/>
      <c r="L45" s="186"/>
      <c r="M45" s="186"/>
      <c r="N45" s="186"/>
      <c r="O45" s="186"/>
      <c r="P45" s="186"/>
    </row>
    <row r="46" spans="1:26" s="136" customFormat="1" ht="18.75" customHeight="1" x14ac:dyDescent="0.2">
      <c r="B46" s="137"/>
      <c r="C46" s="147"/>
      <c r="E46" s="138"/>
      <c r="F46" s="138"/>
      <c r="G46" s="138"/>
      <c r="H46" s="187"/>
      <c r="I46" s="187"/>
      <c r="J46" s="187"/>
      <c r="K46" s="187"/>
      <c r="L46" s="187"/>
      <c r="M46" s="187"/>
      <c r="N46" s="187"/>
      <c r="O46" s="187"/>
      <c r="P46" s="187"/>
    </row>
    <row r="47" spans="1:26" ht="21.75" hidden="1" customHeight="1" x14ac:dyDescent="0.2">
      <c r="H47" s="63"/>
      <c r="I47" s="63"/>
      <c r="J47" s="63"/>
      <c r="K47" s="63"/>
      <c r="L47" s="63"/>
      <c r="M47" s="63"/>
      <c r="N47" s="63"/>
      <c r="O47" s="63"/>
      <c r="P47" s="63"/>
      <c r="X47" s="139"/>
    </row>
    <row r="48" spans="1:26" s="141" customFormat="1" hidden="1" x14ac:dyDescent="0.2">
      <c r="C48" s="148"/>
      <c r="E48" s="142"/>
      <c r="F48" s="142"/>
      <c r="G48" s="142"/>
      <c r="H48" s="63"/>
      <c r="I48" s="63"/>
      <c r="J48" s="63"/>
      <c r="K48" s="63"/>
      <c r="L48" s="63"/>
      <c r="M48" s="63"/>
      <c r="N48" s="63"/>
      <c r="O48" s="63"/>
      <c r="P48" s="63"/>
      <c r="X48" s="143"/>
    </row>
    <row r="49" spans="3:25" s="141" customFormat="1" hidden="1" x14ac:dyDescent="0.2">
      <c r="C49" s="148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X49" s="144" t="s">
        <v>158</v>
      </c>
      <c r="Y49" s="193" t="s">
        <v>135</v>
      </c>
    </row>
    <row r="50" spans="3:25" s="141" customFormat="1" hidden="1" x14ac:dyDescent="0.2">
      <c r="C50" s="148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X50" s="144" t="s">
        <v>157</v>
      </c>
      <c r="Y50" s="193" t="s">
        <v>136</v>
      </c>
    </row>
    <row r="51" spans="3:25" s="141" customFormat="1" hidden="1" x14ac:dyDescent="0.2">
      <c r="C51" s="148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X51" s="141" t="s">
        <v>156</v>
      </c>
      <c r="Y51" s="193" t="s">
        <v>137</v>
      </c>
    </row>
    <row r="52" spans="3:25" s="141" customFormat="1" hidden="1" x14ac:dyDescent="0.2">
      <c r="C52" s="148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X52" s="144" t="s">
        <v>15</v>
      </c>
      <c r="Y52" s="193" t="s">
        <v>131</v>
      </c>
    </row>
    <row r="53" spans="3:25" s="141" customFormat="1" hidden="1" x14ac:dyDescent="0.2">
      <c r="C53" s="148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X53" s="144" t="s">
        <v>138</v>
      </c>
      <c r="Y53" s="193" t="s">
        <v>139</v>
      </c>
    </row>
    <row r="54" spans="3:25" s="141" customFormat="1" hidden="1" x14ac:dyDescent="0.2">
      <c r="C54" s="148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X54" s="144" t="s">
        <v>134</v>
      </c>
      <c r="Y54" s="193" t="s">
        <v>133</v>
      </c>
    </row>
    <row r="55" spans="3:25" s="141" customFormat="1" hidden="1" x14ac:dyDescent="0.2">
      <c r="C55" s="148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X55" s="144" t="s">
        <v>132</v>
      </c>
      <c r="Y55" s="193" t="s">
        <v>141</v>
      </c>
    </row>
    <row r="56" spans="3:25" s="141" customFormat="1" hidden="1" x14ac:dyDescent="0.2">
      <c r="C56" s="148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X56" s="144" t="s">
        <v>140</v>
      </c>
      <c r="Y56" s="193" t="s">
        <v>143</v>
      </c>
    </row>
    <row r="57" spans="3:25" s="141" customFormat="1" hidden="1" x14ac:dyDescent="0.2">
      <c r="C57" s="148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X57" s="144" t="s">
        <v>142</v>
      </c>
      <c r="Y57" s="193" t="s">
        <v>145</v>
      </c>
    </row>
    <row r="58" spans="3:25" s="141" customFormat="1" hidden="1" x14ac:dyDescent="0.2">
      <c r="C58" s="148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X58" s="144" t="s">
        <v>144</v>
      </c>
      <c r="Y58" s="193"/>
    </row>
    <row r="59" spans="3:25" s="141" customFormat="1" hidden="1" x14ac:dyDescent="0.2">
      <c r="C59" s="148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X59" s="144" t="s">
        <v>30</v>
      </c>
      <c r="Y59" s="193"/>
    </row>
    <row r="60" spans="3:25" s="141" customFormat="1" hidden="1" x14ac:dyDescent="0.2">
      <c r="C60" s="148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X60" s="144" t="s">
        <v>146</v>
      </c>
      <c r="Y60" s="193"/>
    </row>
    <row r="61" spans="3:25" s="141" customFormat="1" hidden="1" x14ac:dyDescent="0.2">
      <c r="C61" s="148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X61" s="144" t="s">
        <v>147</v>
      </c>
      <c r="Y61" s="194"/>
    </row>
    <row r="62" spans="3:25" s="141" customFormat="1" hidden="1" x14ac:dyDescent="0.2">
      <c r="C62" s="148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X62" s="144" t="s">
        <v>148</v>
      </c>
      <c r="Y62" s="194"/>
    </row>
    <row r="63" spans="3:25" s="141" customFormat="1" hidden="1" x14ac:dyDescent="0.2">
      <c r="C63" s="148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X63" s="144" t="s">
        <v>149</v>
      </c>
      <c r="Y63" s="194"/>
    </row>
    <row r="64" spans="3:25" s="141" customFormat="1" hidden="1" x14ac:dyDescent="0.2">
      <c r="C64" s="148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X64" s="144" t="s">
        <v>150</v>
      </c>
      <c r="Y64" s="194"/>
    </row>
    <row r="65" spans="3:25" s="141" customFormat="1" hidden="1" x14ac:dyDescent="0.2">
      <c r="C65" s="148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X65" s="144" t="s">
        <v>151</v>
      </c>
      <c r="Y65" s="194"/>
    </row>
    <row r="66" spans="3:25" s="141" customFormat="1" hidden="1" x14ac:dyDescent="0.2">
      <c r="C66" s="148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X66" s="144" t="s">
        <v>152</v>
      </c>
      <c r="Y66" s="194"/>
    </row>
    <row r="67" spans="3:25" s="141" customFormat="1" hidden="1" x14ac:dyDescent="0.2">
      <c r="C67" s="148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X67" s="144" t="s">
        <v>153</v>
      </c>
      <c r="Y67" s="194"/>
    </row>
    <row r="68" spans="3:25" s="141" customFormat="1" hidden="1" x14ac:dyDescent="0.2">
      <c r="C68" s="148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X68" s="144" t="s">
        <v>154</v>
      </c>
      <c r="Y68" s="194"/>
    </row>
    <row r="69" spans="3:25" s="141" customFormat="1" hidden="1" x14ac:dyDescent="0.2">
      <c r="C69" s="148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X69" s="144"/>
      <c r="Y69" s="194"/>
    </row>
    <row r="70" spans="3:25" s="141" customFormat="1" hidden="1" x14ac:dyDescent="0.2">
      <c r="C70" s="148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X70" s="144"/>
      <c r="Y70" s="194"/>
    </row>
    <row r="71" spans="3:25" x14ac:dyDescent="0.2">
      <c r="X71" s="140"/>
      <c r="Y71" s="195"/>
    </row>
    <row r="72" spans="3:25" x14ac:dyDescent="0.2">
      <c r="X72" s="140"/>
      <c r="Y72" s="195"/>
    </row>
    <row r="73" spans="3:25" x14ac:dyDescent="0.2">
      <c r="X73" s="140"/>
      <c r="Y73" s="195"/>
    </row>
    <row r="74" spans="3:25" x14ac:dyDescent="0.2">
      <c r="X74" s="140"/>
      <c r="Y74" s="195"/>
    </row>
    <row r="75" spans="3:25" x14ac:dyDescent="0.2">
      <c r="X75" s="140"/>
      <c r="Y75" s="195"/>
    </row>
    <row r="76" spans="3:25" x14ac:dyDescent="0.2">
      <c r="X76" s="140"/>
      <c r="Y76" s="195"/>
    </row>
    <row r="77" spans="3:25" x14ac:dyDescent="0.2">
      <c r="X77" s="140"/>
      <c r="Y77" s="195"/>
    </row>
    <row r="78" spans="3:25" x14ac:dyDescent="0.2">
      <c r="X78" s="140"/>
      <c r="Y78" s="195"/>
    </row>
    <row r="79" spans="3:25" x14ac:dyDescent="0.2">
      <c r="X79" s="140"/>
      <c r="Y79" s="195"/>
    </row>
    <row r="80" spans="3:25" x14ac:dyDescent="0.2">
      <c r="X80" s="140"/>
      <c r="Y80" s="195"/>
    </row>
    <row r="81" spans="24:25" x14ac:dyDescent="0.2">
      <c r="X81" s="140"/>
      <c r="Y81" s="195"/>
    </row>
    <row r="82" spans="24:25" x14ac:dyDescent="0.2">
      <c r="X82" s="140"/>
      <c r="Y82" s="195"/>
    </row>
    <row r="83" spans="24:25" x14ac:dyDescent="0.2">
      <c r="X83" s="140"/>
      <c r="Y83" s="195"/>
    </row>
    <row r="84" spans="24:25" x14ac:dyDescent="0.2">
      <c r="X84" s="140"/>
      <c r="Y84" s="195"/>
    </row>
    <row r="85" spans="24:25" x14ac:dyDescent="0.2">
      <c r="X85" s="140"/>
      <c r="Y85" s="195"/>
    </row>
    <row r="86" spans="24:25" x14ac:dyDescent="0.2">
      <c r="X86" s="140"/>
      <c r="Y86" s="195"/>
    </row>
    <row r="87" spans="24:25" x14ac:dyDescent="0.2">
      <c r="X87" s="140"/>
      <c r="Y87" s="195"/>
    </row>
    <row r="88" spans="24:25" x14ac:dyDescent="0.2">
      <c r="X88" s="140"/>
      <c r="Y88" s="195"/>
    </row>
    <row r="89" spans="24:25" x14ac:dyDescent="0.2">
      <c r="X89" s="140"/>
      <c r="Y89" s="195"/>
    </row>
    <row r="90" spans="24:25" x14ac:dyDescent="0.2">
      <c r="X90" s="140"/>
      <c r="Y90" s="195"/>
    </row>
    <row r="91" spans="24:25" x14ac:dyDescent="0.2">
      <c r="X91" s="140"/>
      <c r="Y91" s="195"/>
    </row>
    <row r="92" spans="24:25" x14ac:dyDescent="0.2">
      <c r="X92" s="140"/>
      <c r="Y92" s="195"/>
    </row>
    <row r="93" spans="24:25" x14ac:dyDescent="0.2">
      <c r="Y93" s="195"/>
    </row>
  </sheetData>
  <sheetProtection password="DC9F" sheet="1" objects="1" scenarios="1" autoFilter="0"/>
  <mergeCells count="34">
    <mergeCell ref="A29:A36"/>
    <mergeCell ref="A21:A28"/>
    <mergeCell ref="Q10:R10"/>
    <mergeCell ref="S10:S12"/>
    <mergeCell ref="T10:T12"/>
    <mergeCell ref="A37:A44"/>
    <mergeCell ref="Q11:Q12"/>
    <mergeCell ref="A9:A12"/>
    <mergeCell ref="B9:B12"/>
    <mergeCell ref="D9:D12"/>
    <mergeCell ref="O9:O12"/>
    <mergeCell ref="Q9:W9"/>
    <mergeCell ref="E9:N9"/>
    <mergeCell ref="E10:N10"/>
    <mergeCell ref="C9:C12"/>
    <mergeCell ref="E11:F11"/>
    <mergeCell ref="G11:H11"/>
    <mergeCell ref="I11:J11"/>
    <mergeCell ref="K11:L11"/>
    <mergeCell ref="V10:V12"/>
    <mergeCell ref="M11:N11"/>
    <mergeCell ref="V2:W2"/>
    <mergeCell ref="A7:X7"/>
    <mergeCell ref="A13:A20"/>
    <mergeCell ref="T2:U2"/>
    <mergeCell ref="R2:S2"/>
    <mergeCell ref="A3:X3"/>
    <mergeCell ref="A5:U5"/>
    <mergeCell ref="V5:W5"/>
    <mergeCell ref="X9:X12"/>
    <mergeCell ref="P9:P12"/>
    <mergeCell ref="W10:W12"/>
    <mergeCell ref="R11:R12"/>
    <mergeCell ref="U10:U12"/>
  </mergeCells>
  <conditionalFormatting sqref="O13:P44">
    <cfRule type="cellIs" dxfId="0" priority="2" operator="equal">
      <formula>"ERRO"</formula>
    </cfRule>
  </conditionalFormatting>
  <dataValidations count="4">
    <dataValidation type="list" allowBlank="1" showInputMessage="1" showErrorMessage="1" sqref="A13:A44">
      <formula1>$Y$48:$Y$57</formula1>
    </dataValidation>
    <dataValidation type="list" allowBlank="1" showInputMessage="1" showErrorMessage="1" sqref="V5:V6">
      <formula1>"Não,Sim"</formula1>
    </dataValidation>
    <dataValidation type="whole" allowBlank="1" showInputMessage="1" showErrorMessage="1" prompt="Inserir um n.º inteiro" sqref="C13:C44">
      <formula1>0</formula1>
      <formula2>2000</formula2>
    </dataValidation>
    <dataValidation type="list" allowBlank="1" showInputMessage="1" showErrorMessage="1" sqref="B13:B44">
      <formula1>"Língua Portuguesa - 1.º Ciclo,Matemática - 1.º Ciclo,Estudo do Meio - 1.º Ciclo,Português,Inglês,Francês,Espanhol,História e Geografia de Portugal,História,Geografia,Matemática,Ciências Naturais,Físico-Química,Oferta de escola,TIC"</formula1>
    </dataValidation>
  </dataValidations>
  <hyperlinks>
    <hyperlink ref="R2" location="Início!A1" display="Início"/>
    <hyperlink ref="T2" location="'Q6'!A1" display="Anterior"/>
    <hyperlink ref="V2" location="'Q8 e 9'!A1" display="Seguinte"/>
    <hyperlink ref="T2:U2" location="'Q4'!A1" display="Anterior"/>
    <hyperlink ref="V2:W2" location="'Q6'!A1" display="Seguinte"/>
    <hyperlink ref="R2:S2" location="Início!A1" display="Início"/>
  </hyperlinks>
  <printOptions horizontalCentered="1"/>
  <pageMargins left="0.19685039370078741" right="0.19685039370078741" top="0.70866141732283472" bottom="0.39370078740157483" header="0" footer="0"/>
  <pageSetup paperSize="9" scale="70" orientation="landscape" r:id="rId1"/>
  <headerFooter alignWithMargins="0">
    <oddHeader>&amp;C&amp;"Arial,Negrito"&amp;16Relatório Semestral TEIP 2017</oddHeader>
    <oddFooter>&amp;L&amp;8Relatório semestral TEIP - 2016/17&amp;R&amp;8Questão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V101"/>
  <sheetViews>
    <sheetView showGridLines="0" tabSelected="1" topLeftCell="A16" zoomScaleNormal="100" workbookViewId="0">
      <selection activeCell="A36" sqref="A36:L36"/>
    </sheetView>
  </sheetViews>
  <sheetFormatPr defaultRowHeight="12.75" x14ac:dyDescent="0.2"/>
  <cols>
    <col min="1" max="1" width="10.42578125" customWidth="1"/>
    <col min="2" max="3" width="9" customWidth="1"/>
    <col min="4" max="4" width="11.140625" customWidth="1"/>
    <col min="5" max="9" width="9" customWidth="1"/>
    <col min="10" max="10" width="7.85546875" customWidth="1"/>
    <col min="11" max="11" width="9.7109375" customWidth="1"/>
    <col min="12" max="12" width="4.140625" customWidth="1"/>
    <col min="13" max="19" width="0" hidden="1" customWidth="1"/>
    <col min="20" max="21" width="9.140625" hidden="1" customWidth="1"/>
    <col min="22" max="22" width="12.7109375" hidden="1" customWidth="1"/>
  </cols>
  <sheetData>
    <row r="1" spans="1:22" ht="30" customHeight="1" x14ac:dyDescent="0.2">
      <c r="A1" s="21" t="str">
        <f>IF(Início!B4&lt;&gt;"",Início!B4,"")</f>
        <v>Agrupamento de Escolas de Pedome</v>
      </c>
      <c r="B1" s="22"/>
      <c r="C1" s="23"/>
      <c r="D1" s="23"/>
      <c r="E1" s="23"/>
      <c r="F1" s="23"/>
      <c r="G1" s="23"/>
      <c r="H1" s="23"/>
      <c r="I1" s="23"/>
      <c r="J1" s="23"/>
      <c r="K1" s="45">
        <f>IF(Início!G4&gt;0,Início!G4,"")</f>
        <v>312179</v>
      </c>
      <c r="L1" s="22"/>
    </row>
    <row r="2" spans="1:22" x14ac:dyDescent="0.2">
      <c r="H2" s="96"/>
      <c r="I2" s="28" t="s">
        <v>12</v>
      </c>
      <c r="J2" s="28" t="s">
        <v>43</v>
      </c>
      <c r="K2" s="28" t="s">
        <v>13</v>
      </c>
      <c r="M2" s="86"/>
      <c r="N2" s="86"/>
      <c r="O2" s="86"/>
      <c r="P2" s="86"/>
      <c r="Q2" s="86"/>
      <c r="R2" s="86"/>
      <c r="S2" s="86"/>
    </row>
    <row r="3" spans="1:22" ht="3.75" customHeight="1" x14ac:dyDescent="0.2"/>
    <row r="4" spans="1:22" ht="19.5" customHeight="1" x14ac:dyDescent="0.2">
      <c r="A4" s="230" t="s">
        <v>198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22" ht="15" x14ac:dyDescent="0.25">
      <c r="B5" s="30"/>
    </row>
    <row r="6" spans="1:22" ht="14.25" customHeight="1" x14ac:dyDescent="0.25">
      <c r="A6" s="311" t="s">
        <v>200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</row>
    <row r="7" spans="1:22" x14ac:dyDescent="0.2">
      <c r="A7" s="317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</row>
    <row r="8" spans="1:22" ht="20.25" customHeight="1" x14ac:dyDescent="0.2">
      <c r="A8" s="319" t="s">
        <v>199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</row>
    <row r="9" spans="1:22" x14ac:dyDescent="0.2">
      <c r="A9" s="176"/>
      <c r="B9" s="321" t="s">
        <v>27</v>
      </c>
      <c r="C9" s="322"/>
      <c r="D9" s="321" t="s">
        <v>29</v>
      </c>
      <c r="E9" s="322"/>
      <c r="F9" s="321" t="s">
        <v>32</v>
      </c>
      <c r="G9" s="322"/>
      <c r="H9" s="321" t="s">
        <v>33</v>
      </c>
      <c r="I9" s="322"/>
      <c r="J9" s="321" t="s">
        <v>36</v>
      </c>
      <c r="K9" s="322"/>
      <c r="L9" s="177"/>
    </row>
    <row r="10" spans="1:22" ht="18.75" customHeight="1" x14ac:dyDescent="0.2">
      <c r="A10" s="176"/>
      <c r="B10" s="323" t="s">
        <v>70</v>
      </c>
      <c r="C10" s="324"/>
      <c r="D10" s="323" t="s">
        <v>70</v>
      </c>
      <c r="E10" s="324"/>
      <c r="F10" s="323" t="s">
        <v>70</v>
      </c>
      <c r="G10" s="324"/>
      <c r="H10" s="323" t="s">
        <v>70</v>
      </c>
      <c r="I10" s="324"/>
      <c r="J10" s="323" t="s">
        <v>70</v>
      </c>
      <c r="K10" s="324"/>
      <c r="L10" s="177"/>
      <c r="M10">
        <v>3</v>
      </c>
      <c r="O10">
        <v>4</v>
      </c>
      <c r="Q10">
        <v>5</v>
      </c>
      <c r="S10">
        <v>6</v>
      </c>
      <c r="U10">
        <v>7</v>
      </c>
      <c r="V10">
        <f>IF(ISERROR(VLOOKUP(K1,A49:C99,1,FALSE)),"",VLOOKUP(K1,A49:C99,1,FALSE))</f>
        <v>312179</v>
      </c>
    </row>
    <row r="11" spans="1:22" ht="5.25" customHeight="1" x14ac:dyDescent="0.2">
      <c r="A11" s="176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</row>
    <row r="12" spans="1:22" ht="31.5" customHeight="1" x14ac:dyDescent="0.2">
      <c r="A12" s="301" t="str">
        <f>IF(V10=K1,"Dado que, no âmbito desta temática, respondeu ao inquérito promovido pelo JNE, queira passar à alínea b)","Dado que, no âmbito desta temática, não preencheu o inquérito promovido pelo JNE, nos casos em que tenha respondido afirmativamente, por favor, indique de forma resumida ")</f>
        <v>Dado que, no âmbito desta temática, respondeu ao inquérito promovido pelo JNE, queira passar à alínea b)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</row>
    <row r="13" spans="1:22" ht="58.5" customHeight="1" x14ac:dyDescent="0.2">
      <c r="A13" s="302" t="str">
        <f>IF(V10="","Em que medida a informação disponibilizada nos relatórios individuais e de escola (RIPA - Relatório Individual da Prova de Aferição e REPA - Relatório de Escola da Prova de Aferição),"&amp;" complementada com a informação recolhida no âmbito da avaliação interna, permitiu uma reflexão individual e coletiva sobre a concretização dos objetivos de"&amp;" aprendizagem e sustentou tomadas de decisão que tenham contribuído para a melhoria das práticas pedagógicas e das aprendizagens.","")</f>
        <v/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</row>
    <row r="14" spans="1:22" ht="310.5" customHeight="1" x14ac:dyDescent="0.2">
      <c r="A14" s="303"/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</row>
    <row r="15" spans="1:22" ht="6" customHeight="1" x14ac:dyDescent="0.2"/>
    <row r="16" spans="1:22" ht="15.75" customHeight="1" x14ac:dyDescent="0.25">
      <c r="A16" s="311" t="s">
        <v>201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312"/>
    </row>
    <row r="17" spans="1:13" ht="12" customHeight="1" x14ac:dyDescent="0.2"/>
    <row r="18" spans="1:13" ht="19.5" customHeight="1" x14ac:dyDescent="0.2">
      <c r="A18" s="316" t="s">
        <v>322</v>
      </c>
      <c r="B18" s="316"/>
      <c r="C18" s="316"/>
      <c r="D18" s="316"/>
      <c r="E18" s="316"/>
      <c r="F18" s="316"/>
      <c r="G18" s="316"/>
      <c r="H18" s="316"/>
      <c r="I18" s="316"/>
      <c r="J18" s="316"/>
      <c r="K18" s="185" t="s">
        <v>69</v>
      </c>
      <c r="L18" s="97" t="str">
        <f>IF(K18="","Falta responder","")</f>
        <v/>
      </c>
    </row>
    <row r="19" spans="1:13" ht="16.5" hidden="1" customHeight="1" x14ac:dyDescent="0.2">
      <c r="D19" s="307" t="s">
        <v>16</v>
      </c>
      <c r="E19" s="306" t="s">
        <v>176</v>
      </c>
      <c r="F19" s="306"/>
      <c r="G19" s="306"/>
      <c r="H19" s="168"/>
      <c r="I19" s="168"/>
      <c r="J19" s="168"/>
      <c r="K19" s="168"/>
      <c r="L19" s="168"/>
      <c r="M19" s="168"/>
    </row>
    <row r="20" spans="1:13" ht="35.25" hidden="1" customHeight="1" x14ac:dyDescent="0.2">
      <c r="D20" s="308"/>
      <c r="E20" s="307" t="s">
        <v>214</v>
      </c>
      <c r="F20" s="304" t="s">
        <v>183</v>
      </c>
      <c r="G20" s="305"/>
      <c r="H20" s="169"/>
      <c r="I20" s="169"/>
      <c r="J20" s="169"/>
      <c r="K20" s="169"/>
      <c r="L20" s="169"/>
      <c r="M20" s="169"/>
    </row>
    <row r="21" spans="1:13" ht="17.25" hidden="1" customHeight="1" x14ac:dyDescent="0.2">
      <c r="D21" s="309"/>
      <c r="E21" s="310"/>
      <c r="F21" s="179" t="s">
        <v>24</v>
      </c>
      <c r="G21" s="181" t="s">
        <v>25</v>
      </c>
      <c r="H21" s="170"/>
      <c r="I21" s="171"/>
      <c r="J21" s="170"/>
      <c r="K21" s="171"/>
      <c r="L21" s="170"/>
      <c r="M21" s="171"/>
    </row>
    <row r="22" spans="1:13" hidden="1" x14ac:dyDescent="0.2">
      <c r="D22" s="181" t="s">
        <v>26</v>
      </c>
      <c r="E22" s="36"/>
      <c r="F22" s="37"/>
      <c r="G22" s="180" t="str">
        <f>IF(AND(E22&lt;&gt;"",E22&gt;0),F22/E22,"")</f>
        <v/>
      </c>
      <c r="H22" s="167"/>
      <c r="I22" s="172"/>
      <c r="J22" s="167"/>
      <c r="K22" s="172"/>
      <c r="L22" s="167"/>
      <c r="M22" s="172"/>
    </row>
    <row r="23" spans="1:13" hidden="1" x14ac:dyDescent="0.2">
      <c r="D23" s="181" t="s">
        <v>27</v>
      </c>
      <c r="E23" s="36"/>
      <c r="F23" s="37"/>
      <c r="G23" s="180" t="str">
        <f>IF(AND(E23&lt;&gt;"",E23&gt;0),F23/E23,"")</f>
        <v/>
      </c>
      <c r="H23" s="167"/>
      <c r="I23" s="172"/>
      <c r="J23" s="167"/>
      <c r="K23" s="172"/>
      <c r="L23" s="167"/>
      <c r="M23" s="172"/>
    </row>
    <row r="24" spans="1:13" hidden="1" x14ac:dyDescent="0.2">
      <c r="D24" s="181" t="s">
        <v>28</v>
      </c>
      <c r="E24" s="36"/>
      <c r="F24" s="37"/>
      <c r="G24" s="180" t="str">
        <f>IF(AND(E24&lt;&gt;"",E24&gt;0),F24/E24,"")</f>
        <v/>
      </c>
      <c r="H24" s="167"/>
      <c r="I24" s="172"/>
      <c r="J24" s="167"/>
      <c r="K24" s="172"/>
      <c r="L24" s="167"/>
      <c r="M24" s="172"/>
    </row>
    <row r="25" spans="1:13" hidden="1" x14ac:dyDescent="0.2">
      <c r="D25" s="181" t="s">
        <v>29</v>
      </c>
      <c r="E25" s="36"/>
      <c r="F25" s="37"/>
      <c r="G25" s="180" t="str">
        <f>IF(AND(E25&lt;&gt;"",E25&gt;0),F25/E25,"")</f>
        <v/>
      </c>
      <c r="H25" s="167"/>
      <c r="I25" s="172"/>
      <c r="J25" s="167"/>
      <c r="K25" s="172"/>
      <c r="L25" s="167"/>
      <c r="M25" s="172"/>
    </row>
    <row r="26" spans="1:13" hidden="1" x14ac:dyDescent="0.2">
      <c r="D26" s="181" t="s">
        <v>32</v>
      </c>
      <c r="E26" s="36"/>
      <c r="F26" s="37"/>
      <c r="G26" s="180" t="str">
        <f t="shared" ref="G26:G32" si="0">IF(AND(E26&lt;&gt;"",E26&gt;0),F26/E26,"")</f>
        <v/>
      </c>
      <c r="H26" s="167"/>
      <c r="I26" s="172"/>
      <c r="J26" s="167"/>
      <c r="K26" s="172"/>
      <c r="L26" s="167"/>
      <c r="M26" s="172"/>
    </row>
    <row r="27" spans="1:13" hidden="1" x14ac:dyDescent="0.2">
      <c r="D27" s="181" t="s">
        <v>33</v>
      </c>
      <c r="E27" s="36"/>
      <c r="F27" s="37"/>
      <c r="G27" s="180" t="str">
        <f t="shared" si="0"/>
        <v/>
      </c>
      <c r="H27" s="167"/>
      <c r="I27" s="172"/>
      <c r="J27" s="167"/>
      <c r="K27" s="172"/>
      <c r="L27" s="167"/>
      <c r="M27" s="172"/>
    </row>
    <row r="28" spans="1:13" hidden="1" x14ac:dyDescent="0.2">
      <c r="D28" s="181" t="s">
        <v>35</v>
      </c>
      <c r="E28" s="36"/>
      <c r="F28" s="37"/>
      <c r="G28" s="180" t="str">
        <f t="shared" si="0"/>
        <v/>
      </c>
      <c r="H28" s="167"/>
      <c r="I28" s="172"/>
      <c r="J28" s="167"/>
      <c r="K28" s="172"/>
      <c r="L28" s="167"/>
      <c r="M28" s="172"/>
    </row>
    <row r="29" spans="1:13" hidden="1" x14ac:dyDescent="0.2">
      <c r="D29" s="181" t="s">
        <v>36</v>
      </c>
      <c r="E29" s="36"/>
      <c r="F29" s="37"/>
      <c r="G29" s="180" t="str">
        <f t="shared" si="0"/>
        <v/>
      </c>
      <c r="H29" s="167"/>
      <c r="I29" s="172"/>
      <c r="J29" s="167"/>
      <c r="K29" s="172"/>
      <c r="L29" s="167"/>
      <c r="M29" s="172"/>
    </row>
    <row r="30" spans="1:13" hidden="1" x14ac:dyDescent="0.2">
      <c r="D30" s="181" t="s">
        <v>37</v>
      </c>
      <c r="E30" s="36"/>
      <c r="F30" s="37"/>
      <c r="G30" s="180" t="str">
        <f t="shared" si="0"/>
        <v/>
      </c>
      <c r="H30" s="167"/>
      <c r="I30" s="172"/>
      <c r="J30" s="167"/>
      <c r="K30" s="172"/>
      <c r="L30" s="167"/>
      <c r="M30" s="172"/>
    </row>
    <row r="31" spans="1:13" hidden="1" x14ac:dyDescent="0.2">
      <c r="D31" s="181" t="s">
        <v>39</v>
      </c>
      <c r="E31" s="36"/>
      <c r="F31" s="37"/>
      <c r="G31" s="180" t="str">
        <f t="shared" si="0"/>
        <v/>
      </c>
      <c r="H31" s="167"/>
      <c r="I31" s="172"/>
      <c r="J31" s="167"/>
      <c r="K31" s="172"/>
      <c r="L31" s="167"/>
      <c r="M31" s="172"/>
    </row>
    <row r="32" spans="1:13" hidden="1" x14ac:dyDescent="0.2">
      <c r="D32" s="181" t="s">
        <v>40</v>
      </c>
      <c r="E32" s="36"/>
      <c r="F32" s="37"/>
      <c r="G32" s="180" t="str">
        <f t="shared" si="0"/>
        <v/>
      </c>
      <c r="H32" s="167"/>
      <c r="I32" s="172"/>
      <c r="J32" s="167"/>
      <c r="K32" s="172"/>
      <c r="L32" s="167"/>
      <c r="M32" s="172"/>
    </row>
    <row r="33" spans="1:14" hidden="1" x14ac:dyDescent="0.2">
      <c r="D33" s="181" t="s">
        <v>41</v>
      </c>
      <c r="E33" s="36"/>
      <c r="F33" s="37"/>
      <c r="G33" s="180" t="str">
        <f>IF(AND(E33&lt;&gt;"",E33&gt;0),F33/E33,"")</f>
        <v/>
      </c>
      <c r="H33" s="167"/>
      <c r="I33" s="172"/>
      <c r="J33" s="167"/>
      <c r="K33" s="172"/>
      <c r="L33" s="167"/>
      <c r="M33" s="172"/>
    </row>
    <row r="34" spans="1:14" ht="27.75" hidden="1" customHeight="1" x14ac:dyDescent="0.2">
      <c r="D34" s="313" t="s">
        <v>213</v>
      </c>
      <c r="E34" s="314"/>
      <c r="F34" s="314"/>
      <c r="G34" s="314"/>
      <c r="H34" s="178"/>
      <c r="I34" s="178"/>
      <c r="J34" s="178"/>
      <c r="K34" s="178"/>
      <c r="L34" s="178"/>
      <c r="M34" s="178"/>
      <c r="N34" s="178"/>
    </row>
    <row r="35" spans="1:14" ht="40.5" customHeight="1" x14ac:dyDescent="0.2">
      <c r="A35" s="214" t="s">
        <v>321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</row>
    <row r="36" spans="1:14" ht="135" customHeight="1" x14ac:dyDescent="0.2">
      <c r="A36" s="300"/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</row>
    <row r="45" spans="1:14" hidden="1" x14ac:dyDescent="0.2"/>
    <row r="46" spans="1:14" hidden="1" x14ac:dyDescent="0.2"/>
    <row r="47" spans="1:14" hidden="1" x14ac:dyDescent="0.2"/>
    <row r="48" spans="1:14" hidden="1" x14ac:dyDescent="0.2">
      <c r="A48" s="182" t="s">
        <v>74</v>
      </c>
      <c r="B48" s="182" t="s">
        <v>217</v>
      </c>
      <c r="C48" s="182" t="s">
        <v>218</v>
      </c>
    </row>
    <row r="49" spans="1:3" hidden="1" x14ac:dyDescent="0.2">
      <c r="A49" s="183">
        <v>303089</v>
      </c>
      <c r="B49" s="183" t="s">
        <v>219</v>
      </c>
      <c r="C49" s="183" t="s">
        <v>220</v>
      </c>
    </row>
    <row r="50" spans="1:3" hidden="1" x14ac:dyDescent="0.2">
      <c r="A50" s="183">
        <v>1503825</v>
      </c>
      <c r="B50" s="183" t="s">
        <v>221</v>
      </c>
      <c r="C50" s="183" t="s">
        <v>222</v>
      </c>
    </row>
    <row r="51" spans="1:3" hidden="1" x14ac:dyDescent="0.2">
      <c r="A51" s="183">
        <v>1311754</v>
      </c>
      <c r="B51" s="183" t="s">
        <v>223</v>
      </c>
      <c r="C51" s="183" t="s">
        <v>224</v>
      </c>
    </row>
    <row r="52" spans="1:3" hidden="1" x14ac:dyDescent="0.2">
      <c r="A52" s="184">
        <v>1804942</v>
      </c>
      <c r="B52" s="184" t="s">
        <v>225</v>
      </c>
      <c r="C52" s="184" t="s">
        <v>226</v>
      </c>
    </row>
    <row r="53" spans="1:3" hidden="1" x14ac:dyDescent="0.2">
      <c r="A53" s="184">
        <v>810452</v>
      </c>
      <c r="B53" s="184" t="s">
        <v>227</v>
      </c>
      <c r="C53" s="184" t="s">
        <v>228</v>
      </c>
    </row>
    <row r="54" spans="1:3" hidden="1" x14ac:dyDescent="0.2">
      <c r="A54" s="183">
        <v>312179</v>
      </c>
      <c r="B54" s="183" t="s">
        <v>229</v>
      </c>
      <c r="C54" s="183" t="s">
        <v>230</v>
      </c>
    </row>
    <row r="55" spans="1:3" hidden="1" x14ac:dyDescent="0.2">
      <c r="A55" s="183">
        <v>1312010</v>
      </c>
      <c r="B55" s="183" t="s">
        <v>231</v>
      </c>
      <c r="C55" s="183" t="s">
        <v>232</v>
      </c>
    </row>
    <row r="56" spans="1:3" hidden="1" x14ac:dyDescent="0.2">
      <c r="A56" s="183">
        <v>1308100</v>
      </c>
      <c r="B56" s="183" t="s">
        <v>233</v>
      </c>
      <c r="C56" s="183" t="s">
        <v>234</v>
      </c>
    </row>
    <row r="57" spans="1:3" hidden="1" x14ac:dyDescent="0.2">
      <c r="A57" s="184">
        <v>810178</v>
      </c>
      <c r="B57" s="184" t="s">
        <v>235</v>
      </c>
      <c r="C57" s="184" t="s">
        <v>236</v>
      </c>
    </row>
    <row r="58" spans="1:3" hidden="1" x14ac:dyDescent="0.2">
      <c r="A58" s="183">
        <v>1304322</v>
      </c>
      <c r="B58" s="183" t="s">
        <v>237</v>
      </c>
      <c r="C58" s="183" t="s">
        <v>238</v>
      </c>
    </row>
    <row r="59" spans="1:3" hidden="1" x14ac:dyDescent="0.2">
      <c r="A59" s="183">
        <v>303210</v>
      </c>
      <c r="B59" s="183" t="s">
        <v>239</v>
      </c>
      <c r="C59" s="183" t="s">
        <v>240</v>
      </c>
    </row>
    <row r="60" spans="1:3" hidden="1" x14ac:dyDescent="0.2">
      <c r="A60" s="183">
        <v>1820735</v>
      </c>
      <c r="B60" s="183" t="s">
        <v>241</v>
      </c>
      <c r="C60" s="183" t="s">
        <v>242</v>
      </c>
    </row>
    <row r="61" spans="1:3" hidden="1" x14ac:dyDescent="0.2">
      <c r="A61" s="183">
        <v>1111712</v>
      </c>
      <c r="B61" s="183" t="s">
        <v>243</v>
      </c>
      <c r="C61" s="183" t="s">
        <v>244</v>
      </c>
    </row>
    <row r="62" spans="1:3" hidden="1" x14ac:dyDescent="0.2">
      <c r="A62" s="184">
        <v>1510791</v>
      </c>
      <c r="B62" s="184" t="s">
        <v>245</v>
      </c>
      <c r="C62" s="184" t="s">
        <v>246</v>
      </c>
    </row>
    <row r="63" spans="1:3" hidden="1" x14ac:dyDescent="0.2">
      <c r="A63" s="184">
        <v>1503427</v>
      </c>
      <c r="B63" s="184" t="s">
        <v>247</v>
      </c>
      <c r="C63" s="184" t="s">
        <v>248</v>
      </c>
    </row>
    <row r="64" spans="1:3" hidden="1" x14ac:dyDescent="0.2">
      <c r="A64" s="183">
        <v>210443</v>
      </c>
      <c r="B64" s="183" t="s">
        <v>249</v>
      </c>
      <c r="C64" s="183" t="s">
        <v>250</v>
      </c>
    </row>
    <row r="65" spans="1:3" hidden="1" x14ac:dyDescent="0.2">
      <c r="A65" s="183">
        <v>1106449</v>
      </c>
      <c r="B65" s="183" t="s">
        <v>251</v>
      </c>
      <c r="C65" s="183" t="s">
        <v>252</v>
      </c>
    </row>
    <row r="66" spans="1:3" hidden="1" x14ac:dyDescent="0.2">
      <c r="A66" s="183">
        <v>1714183</v>
      </c>
      <c r="B66" s="183" t="s">
        <v>253</v>
      </c>
      <c r="C66" s="183" t="s">
        <v>254</v>
      </c>
    </row>
    <row r="67" spans="1:3" hidden="1" x14ac:dyDescent="0.2">
      <c r="A67" s="183">
        <v>113401</v>
      </c>
      <c r="B67" s="183" t="s">
        <v>255</v>
      </c>
      <c r="C67" s="183" t="s">
        <v>256</v>
      </c>
    </row>
    <row r="68" spans="1:3" hidden="1" x14ac:dyDescent="0.2">
      <c r="A68" s="184">
        <v>1106123</v>
      </c>
      <c r="B68" s="184" t="s">
        <v>257</v>
      </c>
      <c r="C68" s="184" t="s">
        <v>258</v>
      </c>
    </row>
    <row r="69" spans="1:3" hidden="1" x14ac:dyDescent="0.2">
      <c r="A69" s="183">
        <v>1409050</v>
      </c>
      <c r="B69" s="183" t="s">
        <v>259</v>
      </c>
      <c r="C69" s="183" t="s">
        <v>260</v>
      </c>
    </row>
    <row r="70" spans="1:3" hidden="1" x14ac:dyDescent="0.2">
      <c r="A70" s="184">
        <v>404745</v>
      </c>
      <c r="B70" s="184" t="s">
        <v>261</v>
      </c>
      <c r="C70" s="184" t="s">
        <v>262</v>
      </c>
    </row>
    <row r="71" spans="1:3" hidden="1" x14ac:dyDescent="0.2">
      <c r="A71" s="183">
        <v>1106033</v>
      </c>
      <c r="B71" s="183" t="s">
        <v>263</v>
      </c>
      <c r="C71" s="183" t="s">
        <v>264</v>
      </c>
    </row>
    <row r="72" spans="1:3" hidden="1" x14ac:dyDescent="0.2">
      <c r="A72" s="183">
        <v>603177</v>
      </c>
      <c r="B72" s="183" t="s">
        <v>265</v>
      </c>
      <c r="C72" s="183" t="s">
        <v>266</v>
      </c>
    </row>
    <row r="73" spans="1:3" hidden="1" x14ac:dyDescent="0.2">
      <c r="A73" s="183">
        <v>1312811</v>
      </c>
      <c r="B73" s="183" t="s">
        <v>267</v>
      </c>
      <c r="C73" s="183" t="s">
        <v>268</v>
      </c>
    </row>
    <row r="74" spans="1:3" hidden="1" x14ac:dyDescent="0.2">
      <c r="A74" s="183">
        <v>1804372</v>
      </c>
      <c r="B74" s="183" t="s">
        <v>269</v>
      </c>
      <c r="C74" s="183" t="s">
        <v>270</v>
      </c>
    </row>
    <row r="75" spans="1:3" hidden="1" x14ac:dyDescent="0.2">
      <c r="A75" s="183">
        <v>1302882</v>
      </c>
      <c r="B75" s="183" t="s">
        <v>271</v>
      </c>
      <c r="C75" s="183" t="s">
        <v>272</v>
      </c>
    </row>
    <row r="76" spans="1:3" hidden="1" x14ac:dyDescent="0.2">
      <c r="A76" s="183">
        <v>1106841</v>
      </c>
      <c r="B76" s="183" t="s">
        <v>273</v>
      </c>
      <c r="C76" s="183" t="s">
        <v>274</v>
      </c>
    </row>
    <row r="77" spans="1:3" hidden="1" x14ac:dyDescent="0.2">
      <c r="A77" s="183">
        <v>914907</v>
      </c>
      <c r="B77" s="183" t="s">
        <v>275</v>
      </c>
      <c r="C77" s="183" t="s">
        <v>276</v>
      </c>
    </row>
    <row r="78" spans="1:3" hidden="1" x14ac:dyDescent="0.2">
      <c r="A78" s="183">
        <v>1207010</v>
      </c>
      <c r="B78" s="183" t="s">
        <v>277</v>
      </c>
      <c r="C78" s="183" t="s">
        <v>278</v>
      </c>
    </row>
    <row r="79" spans="1:3" hidden="1" x14ac:dyDescent="0.2">
      <c r="A79" s="184">
        <v>1503524</v>
      </c>
      <c r="B79" s="184" t="s">
        <v>279</v>
      </c>
      <c r="C79" s="184" t="s">
        <v>280</v>
      </c>
    </row>
    <row r="80" spans="1:3" hidden="1" x14ac:dyDescent="0.2">
      <c r="A80" s="184">
        <v>1107068</v>
      </c>
      <c r="B80" s="184" t="s">
        <v>281</v>
      </c>
      <c r="C80" s="184" t="s">
        <v>226</v>
      </c>
    </row>
    <row r="81" spans="1:3" hidden="1" x14ac:dyDescent="0.2">
      <c r="A81" s="183">
        <v>1115498</v>
      </c>
      <c r="B81" s="183" t="s">
        <v>282</v>
      </c>
      <c r="C81" s="183" t="s">
        <v>283</v>
      </c>
    </row>
    <row r="82" spans="1:3" hidden="1" x14ac:dyDescent="0.2">
      <c r="A82" s="183">
        <v>1504723</v>
      </c>
      <c r="B82" s="183" t="s">
        <v>284</v>
      </c>
      <c r="C82" s="183" t="s">
        <v>285</v>
      </c>
    </row>
    <row r="83" spans="1:3" hidden="1" x14ac:dyDescent="0.2">
      <c r="A83" s="183">
        <v>1106235</v>
      </c>
      <c r="B83" s="183" t="s">
        <v>286</v>
      </c>
      <c r="C83" s="183" t="s">
        <v>287</v>
      </c>
    </row>
    <row r="84" spans="1:3" hidden="1" x14ac:dyDescent="0.2">
      <c r="A84" s="183">
        <v>1813701</v>
      </c>
      <c r="B84" s="183" t="s">
        <v>288</v>
      </c>
      <c r="C84" s="183" t="s">
        <v>289</v>
      </c>
    </row>
    <row r="85" spans="1:3" hidden="1" x14ac:dyDescent="0.2">
      <c r="A85" s="183">
        <v>1106812</v>
      </c>
      <c r="B85" s="183" t="s">
        <v>290</v>
      </c>
      <c r="C85" s="183" t="s">
        <v>291</v>
      </c>
    </row>
    <row r="86" spans="1:3" hidden="1" x14ac:dyDescent="0.2">
      <c r="A86" s="183">
        <v>1804553</v>
      </c>
      <c r="B86" s="183" t="s">
        <v>292</v>
      </c>
      <c r="C86" s="183" t="s">
        <v>293</v>
      </c>
    </row>
    <row r="87" spans="1:3" hidden="1" x14ac:dyDescent="0.2">
      <c r="A87" s="183">
        <v>1106718</v>
      </c>
      <c r="B87" s="183" t="s">
        <v>294</v>
      </c>
      <c r="C87" s="183" t="s">
        <v>295</v>
      </c>
    </row>
    <row r="88" spans="1:3" hidden="1" x14ac:dyDescent="0.2">
      <c r="A88" s="183">
        <v>1115029</v>
      </c>
      <c r="B88" s="183" t="s">
        <v>296</v>
      </c>
      <c r="C88" s="183" t="s">
        <v>297</v>
      </c>
    </row>
    <row r="89" spans="1:3" hidden="1" x14ac:dyDescent="0.2">
      <c r="A89" s="183">
        <v>1311212</v>
      </c>
      <c r="B89" s="183" t="s">
        <v>298</v>
      </c>
      <c r="C89" s="183" t="s">
        <v>299</v>
      </c>
    </row>
    <row r="90" spans="1:3" hidden="1" x14ac:dyDescent="0.2">
      <c r="A90" s="183">
        <v>810464</v>
      </c>
      <c r="B90" s="183" t="s">
        <v>300</v>
      </c>
      <c r="C90" s="183" t="s">
        <v>301</v>
      </c>
    </row>
    <row r="91" spans="1:3" hidden="1" x14ac:dyDescent="0.2">
      <c r="A91" s="183">
        <v>1312958</v>
      </c>
      <c r="B91" s="183" t="s">
        <v>302</v>
      </c>
      <c r="C91" s="183" t="s">
        <v>303</v>
      </c>
    </row>
    <row r="92" spans="1:3" hidden="1" x14ac:dyDescent="0.2">
      <c r="A92" s="183">
        <v>205196</v>
      </c>
      <c r="B92" s="183" t="s">
        <v>304</v>
      </c>
      <c r="C92" s="183" t="s">
        <v>305</v>
      </c>
    </row>
    <row r="93" spans="1:3" hidden="1" x14ac:dyDescent="0.2">
      <c r="A93" s="183">
        <v>1501443</v>
      </c>
      <c r="B93" s="183" t="s">
        <v>306</v>
      </c>
      <c r="C93" s="183" t="s">
        <v>307</v>
      </c>
    </row>
    <row r="94" spans="1:3" hidden="1" x14ac:dyDescent="0.2">
      <c r="A94" s="183">
        <v>1106304</v>
      </c>
      <c r="B94" s="183" t="s">
        <v>308</v>
      </c>
      <c r="C94" s="183" t="s">
        <v>309</v>
      </c>
    </row>
    <row r="95" spans="1:3" hidden="1" x14ac:dyDescent="0.2">
      <c r="A95" s="183">
        <v>1115984</v>
      </c>
      <c r="B95" s="183" t="s">
        <v>310</v>
      </c>
      <c r="C95" s="183" t="s">
        <v>311</v>
      </c>
    </row>
    <row r="96" spans="1:3" hidden="1" x14ac:dyDescent="0.2">
      <c r="A96" s="183">
        <v>1704848</v>
      </c>
      <c r="B96" s="183" t="s">
        <v>312</v>
      </c>
      <c r="C96" s="183" t="s">
        <v>313</v>
      </c>
    </row>
    <row r="97" spans="1:3" hidden="1" x14ac:dyDescent="0.2">
      <c r="A97" s="183">
        <v>1010623</v>
      </c>
      <c r="B97" s="183" t="s">
        <v>314</v>
      </c>
      <c r="C97" s="183" t="s">
        <v>315</v>
      </c>
    </row>
    <row r="98" spans="1:3" hidden="1" x14ac:dyDescent="0.2">
      <c r="A98" s="183">
        <v>408677</v>
      </c>
      <c r="B98" s="183" t="s">
        <v>316</v>
      </c>
      <c r="C98" s="183" t="s">
        <v>317</v>
      </c>
    </row>
    <row r="99" spans="1:3" hidden="1" x14ac:dyDescent="0.2">
      <c r="A99" s="183">
        <v>312521</v>
      </c>
      <c r="B99" s="183" t="s">
        <v>318</v>
      </c>
      <c r="C99" s="183" t="s">
        <v>319</v>
      </c>
    </row>
    <row r="100" spans="1:3" hidden="1" x14ac:dyDescent="0.2"/>
    <row r="101" spans="1:3" hidden="1" x14ac:dyDescent="0.2"/>
  </sheetData>
  <sheetProtection password="DC9F" sheet="1" formatRows="0"/>
  <mergeCells count="26">
    <mergeCell ref="B10:C10"/>
    <mergeCell ref="D10:E10"/>
    <mergeCell ref="F10:G10"/>
    <mergeCell ref="H10:I10"/>
    <mergeCell ref="J10:K10"/>
    <mergeCell ref="A4:L4"/>
    <mergeCell ref="A6:L6"/>
    <mergeCell ref="A7:L7"/>
    <mergeCell ref="A8:L8"/>
    <mergeCell ref="B9:C9"/>
    <mergeCell ref="D9:E9"/>
    <mergeCell ref="F9:G9"/>
    <mergeCell ref="H9:I9"/>
    <mergeCell ref="J9:K9"/>
    <mergeCell ref="A36:L36"/>
    <mergeCell ref="A12:L12"/>
    <mergeCell ref="A13:L13"/>
    <mergeCell ref="A14:L14"/>
    <mergeCell ref="F20:G20"/>
    <mergeCell ref="E19:G19"/>
    <mergeCell ref="D19:D21"/>
    <mergeCell ref="E20:E21"/>
    <mergeCell ref="A16:L16"/>
    <mergeCell ref="D34:G34"/>
    <mergeCell ref="A35:L35"/>
    <mergeCell ref="A18:J18"/>
  </mergeCells>
  <dataValidations count="2">
    <dataValidation type="whole" allowBlank="1" showInputMessage="1" showErrorMessage="1" error="Este campo só aceita números inteiros" sqref="E22:F33 H22:H33 J22:J33 L22:L33">
      <formula1>0</formula1>
      <formula2>10000</formula2>
    </dataValidation>
    <dataValidation type="list" allowBlank="1" showInputMessage="1" showErrorMessage="1" sqref="K18">
      <formula1>"Sim,Não"</formula1>
    </dataValidation>
  </dataValidations>
  <hyperlinks>
    <hyperlink ref="I2" location="Início!A1" display="Início"/>
    <hyperlink ref="K2" location="'Q7'!A1" display="Seguinte"/>
    <hyperlink ref="J2" location="'Q5'!A1" display="Anterior"/>
  </hyperlinks>
  <printOptions horizontalCentered="1"/>
  <pageMargins left="0.23622047244094491" right="0.27559055118110237" top="0.74803149606299213" bottom="0.74803149606299213" header="0.31496062992125984" footer="0.31496062992125984"/>
  <pageSetup paperSize="9" scale="90" orientation="portrait" horizontalDpi="300" verticalDpi="300" r:id="rId1"/>
  <headerFooter>
    <oddHeader>&amp;C&amp;"Arial,Negrito"&amp;16Relatório Semestral TEIP 2017</oddHeader>
    <oddFooter>&amp;L&amp;8Relatório semestral TEIP - 2016/17&amp;R&amp;8Questão 6</oddFooter>
  </headerFooter>
  <rowBreaks count="1" manualBreakCount="1">
    <brk id="15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A1:AJ6"/>
  <sheetViews>
    <sheetView showGridLines="0" zoomScaleNormal="100" workbookViewId="0">
      <selection activeCell="B6" sqref="B6:K6"/>
    </sheetView>
  </sheetViews>
  <sheetFormatPr defaultRowHeight="12.75" x14ac:dyDescent="0.2"/>
  <cols>
    <col min="1" max="1" width="2" customWidth="1"/>
    <col min="8" max="8" width="13" customWidth="1"/>
    <col min="10" max="10" width="9.140625" customWidth="1"/>
    <col min="11" max="11" width="9.7109375" customWidth="1"/>
    <col min="12" max="12" width="2" customWidth="1"/>
  </cols>
  <sheetData>
    <row r="1" spans="1:36" ht="30" customHeight="1" x14ac:dyDescent="0.2">
      <c r="A1" s="21" t="str">
        <f>IF(Início!B4&lt;&gt;"",Início!B4,"")</f>
        <v>Agrupamento de Escolas de Pedome</v>
      </c>
      <c r="B1" s="22"/>
      <c r="C1" s="23"/>
      <c r="D1" s="23"/>
      <c r="E1" s="23"/>
      <c r="F1" s="23"/>
      <c r="G1" s="23"/>
      <c r="H1" s="23"/>
      <c r="I1" s="23"/>
      <c r="J1" s="23"/>
      <c r="K1" s="45">
        <f>IF(Início!G4&gt;0,Início!G4,"")</f>
        <v>312179</v>
      </c>
      <c r="L1" s="22"/>
    </row>
    <row r="2" spans="1:36" x14ac:dyDescent="0.2">
      <c r="H2" s="96"/>
      <c r="J2" s="28" t="s">
        <v>12</v>
      </c>
      <c r="K2" s="28" t="s">
        <v>43</v>
      </c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4" spans="1:36" ht="19.5" customHeight="1" x14ac:dyDescent="0.2">
      <c r="A4" s="230" t="s">
        <v>215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36" ht="15" x14ac:dyDescent="0.25">
      <c r="B5" s="30"/>
    </row>
    <row r="6" spans="1:36" ht="213.75" customHeight="1" x14ac:dyDescent="0.2">
      <c r="B6" s="257"/>
      <c r="C6" s="224"/>
      <c r="D6" s="224"/>
      <c r="E6" s="224"/>
      <c r="F6" s="224"/>
      <c r="G6" s="224"/>
      <c r="H6" s="224"/>
      <c r="I6" s="224"/>
      <c r="J6" s="224"/>
      <c r="K6" s="225"/>
    </row>
  </sheetData>
  <sheetProtection password="DC9F" sheet="1" objects="1" scenarios="1"/>
  <mergeCells count="2">
    <mergeCell ref="A4:L4"/>
    <mergeCell ref="B6:K6"/>
  </mergeCells>
  <hyperlinks>
    <hyperlink ref="J2" location="Início!A1" display="Início"/>
    <hyperlink ref="K2" location="'Q6'!A1" display="Anterior"/>
  </hyperlinks>
  <printOptions horizontalCentered="1"/>
  <pageMargins left="0.23622047244094491" right="0.27559055118110237" top="0.74803149606299213" bottom="0.74803149606299213" header="0.31496062992125984" footer="0.31496062992125984"/>
  <pageSetup paperSize="9" orientation="portrait" horizontalDpi="300" verticalDpi="300" r:id="rId1"/>
  <headerFooter>
    <oddHeader>&amp;C&amp;"Arial,Negrito"&amp;16Relatório Semestral TEIP 2017</oddHeader>
    <oddFooter>&amp;L&amp;8Relatório semestral TEIP - 2016/17&amp;R&amp;8Questão 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8</vt:i4>
      </vt:variant>
    </vt:vector>
  </HeadingPairs>
  <TitlesOfParts>
    <vt:vector size="16" baseType="lpstr">
      <vt:lpstr>Início</vt:lpstr>
      <vt:lpstr>Q1</vt:lpstr>
      <vt:lpstr>Q2</vt:lpstr>
      <vt:lpstr>Q3</vt:lpstr>
      <vt:lpstr>Q4</vt:lpstr>
      <vt:lpstr>Q5</vt:lpstr>
      <vt:lpstr>Q6</vt:lpstr>
      <vt:lpstr>Q7</vt:lpstr>
      <vt:lpstr>Início!Área_de_Impressão</vt:lpstr>
      <vt:lpstr>'Q1'!Área_de_Impressão</vt:lpstr>
      <vt:lpstr>'Q2'!Área_de_Impressão</vt:lpstr>
      <vt:lpstr>'Q3'!Área_de_Impressão</vt:lpstr>
      <vt:lpstr>'Q5'!Área_de_Impressão</vt:lpstr>
      <vt:lpstr>'Q6'!Área_de_Impressão</vt:lpstr>
      <vt:lpstr>'Q4'!Títulos_de_Impressão</vt:lpstr>
      <vt:lpstr>'Q5'!Títulos_de_Impressão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André (DGE)</dc:creator>
  <cp:lastModifiedBy>ASILVA</cp:lastModifiedBy>
  <cp:lastPrinted>2017-03-10T22:03:22Z</cp:lastPrinted>
  <dcterms:created xsi:type="dcterms:W3CDTF">2016-02-11T14:11:45Z</dcterms:created>
  <dcterms:modified xsi:type="dcterms:W3CDTF">2017-06-12T11:11:13Z</dcterms:modified>
</cp:coreProperties>
</file>